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always" defaultThemeVersion="166925"/>
  <mc:AlternateContent xmlns:mc="http://schemas.openxmlformats.org/markup-compatibility/2006">
    <mc:Choice Requires="x15">
      <x15ac:absPath xmlns:x15ac="http://schemas.microsoft.com/office/spreadsheetml/2010/11/ac" url="https://doimspp-my.sharepoint.com/personal/ebaines_blm_gov1/Documents/Current Projects/HQ330/"/>
    </mc:Choice>
  </mc:AlternateContent>
  <xr:revisionPtr revIDLastSave="5" documentId="8_{471DCFF3-CD94-4B59-9E58-96D22C8C4FFA}" xr6:coauthVersionLast="47" xr6:coauthVersionMax="47" xr10:uidLastSave="{B60ADF12-72CC-4223-AE28-B11CCA960003}"/>
  <workbookProtection workbookAlgorithmName="SHA-512" workbookHashValue="r5bzog3sGbYf6leUPaOpTzZB4d66pblWpNswlFQTzrFizHct6v2XEVpDHfG6jjTQqzRLT3z1hCPlzgf+w2sufA==" workbookSaltValue="TMoAaugzu6i1ohr6fNhx5Q==" workbookSpinCount="100000" lockStructure="1"/>
  <bookViews>
    <workbookView xWindow="-110" yWindow="-110" windowWidth="38620" windowHeight="21220" activeTab="1" xr2:uid="{7554BC8D-3D19-4D39-8453-2DF29ACA90F9}"/>
  </bookViews>
  <sheets>
    <sheet name="Instructions" sheetId="7" r:id="rId1"/>
    <sheet name="Payment Calculation Worksheet" sheetId="4" r:id="rId2"/>
    <sheet name="HIDDEN BLM parameters" sheetId="3" state="hidden" r:id="rId3"/>
    <sheet name="HIDDEN Rent calc" sheetId="6" state="hidden" r:id="rId4"/>
    <sheet name="HIDDEN MWh Fee Calculation" sheetId="5" state="hidden" r:id="rId5"/>
    <sheet name="HIDDEN Bill Pay Est.Act" sheetId="8" state="hidden" r:id="rId6"/>
  </sheets>
  <definedNames>
    <definedName name="altmwhdate">'Payment Calculation Worksheet'!$D$20:$D$20</definedName>
    <definedName name="altmwhrate">'Payment Calculation Worksheet'!$D$19:$D$19</definedName>
    <definedName name="authdate">'Payment Calculation Worksheet'!$D$7:$D$7</definedName>
    <definedName name="authprice">'HIDDEN BLM parameters'!$B$6</definedName>
    <definedName name="authyear">'Payment Calculation Worksheet'!$D$8</definedName>
    <definedName name="baseprice">'HIDDEN BLM parameters'!$B$6</definedName>
    <definedName name="contred">'Payment Calculation Worksheet'!#REF!</definedName>
    <definedName name="dred">'Payment Calculation Worksheet'!#REF!</definedName>
    <definedName name="encumb">'Payment Calculation Worksheet'!$D$6</definedName>
    <definedName name="firstprodest">'Payment Calculation Worksheet'!$D$25</definedName>
    <definedName name="firstprodyr">'Payment Calculation Worksheet'!$D$24</definedName>
    <definedName name="inflate">'HIDDEN BLM parameters'!$B$2</definedName>
    <definedName name="labred">'Payment Calculation Worksheet'!#REF!</definedName>
    <definedName name="Mred">'Payment Calculation Worksheet'!$D$21</definedName>
    <definedName name="mwhred">'Payment Calculation Worksheet'!$D$21</definedName>
    <definedName name="rentsched">'HIDDEN BLM parameters'!$I$20:$M$31</definedName>
    <definedName name="share">'HIDDEN BLM parameters'!$B$3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4" l="1"/>
  <c r="F75" i="4"/>
  <c r="F36" i="4"/>
  <c r="F35" i="4"/>
  <c r="F34" i="4"/>
  <c r="F31" i="4"/>
  <c r="F30" i="4"/>
  <c r="F32" i="4"/>
  <c r="D2" i="6" a="1"/>
  <c r="D2" i="6" s="1"/>
  <c r="F33" i="4"/>
  <c r="F37" i="4"/>
  <c r="F39" i="4"/>
  <c r="F42" i="4"/>
  <c r="L56" i="5" l="1"/>
  <c r="M56" i="5" s="1"/>
  <c r="N56" i="5" s="1"/>
  <c r="F56" i="8" s="1"/>
  <c r="G56" i="5"/>
  <c r="E56" i="5"/>
  <c r="F79" i="4"/>
  <c r="O56" i="5" s="1"/>
  <c r="O11" i="5"/>
  <c r="D8" i="4"/>
  <c r="D10" i="4" s="1"/>
  <c r="D16" i="4"/>
  <c r="O8" i="5"/>
  <c r="L7" i="5"/>
  <c r="M7" i="5" s="1"/>
  <c r="L8" i="5"/>
  <c r="M8" i="5" s="1"/>
  <c r="L9" i="5"/>
  <c r="M9" i="5" s="1"/>
  <c r="N9" i="5" s="1"/>
  <c r="F9" i="8" s="1"/>
  <c r="L10" i="5"/>
  <c r="L11" i="5"/>
  <c r="M11" i="5" s="1"/>
  <c r="N11" i="5" s="1"/>
  <c r="F11" i="8" s="1"/>
  <c r="L12" i="5"/>
  <c r="M12" i="5" s="1"/>
  <c r="L13" i="5"/>
  <c r="M13" i="5" s="1"/>
  <c r="N13" i="5" s="1"/>
  <c r="F13" i="8" s="1"/>
  <c r="L14" i="5"/>
  <c r="M14" i="5" s="1"/>
  <c r="N14" i="5" s="1"/>
  <c r="F14" i="8" s="1"/>
  <c r="L15" i="5"/>
  <c r="M15" i="5" s="1"/>
  <c r="N15" i="5" s="1"/>
  <c r="F15" i="8" s="1"/>
  <c r="L16" i="5"/>
  <c r="M16" i="5" s="1"/>
  <c r="N16" i="5" s="1"/>
  <c r="F16" i="8" s="1"/>
  <c r="L17" i="5"/>
  <c r="M17" i="5" s="1"/>
  <c r="N17" i="5" s="1"/>
  <c r="F17" i="8" s="1"/>
  <c r="L18" i="5"/>
  <c r="M18" i="5" s="1"/>
  <c r="N18" i="5" s="1"/>
  <c r="F18" i="8" s="1"/>
  <c r="L19" i="5"/>
  <c r="M19" i="5" s="1"/>
  <c r="N19" i="5" s="1"/>
  <c r="F19" i="8" s="1"/>
  <c r="L20" i="5"/>
  <c r="M20" i="5" s="1"/>
  <c r="N20" i="5" s="1"/>
  <c r="F20" i="8" s="1"/>
  <c r="L21" i="5"/>
  <c r="M21" i="5" s="1"/>
  <c r="N21" i="5" s="1"/>
  <c r="F21" i="8" s="1"/>
  <c r="L22" i="5"/>
  <c r="M22" i="5" s="1"/>
  <c r="N22" i="5" s="1"/>
  <c r="F22" i="8" s="1"/>
  <c r="L23" i="5"/>
  <c r="M23" i="5" s="1"/>
  <c r="N23" i="5" s="1"/>
  <c r="F23" i="8" s="1"/>
  <c r="L24" i="5"/>
  <c r="M24" i="5" s="1"/>
  <c r="N24" i="5" s="1"/>
  <c r="F24" i="8" s="1"/>
  <c r="L25" i="5"/>
  <c r="M25" i="5" s="1"/>
  <c r="N25" i="5" s="1"/>
  <c r="F25" i="8" s="1"/>
  <c r="L26" i="5"/>
  <c r="M26" i="5" s="1"/>
  <c r="N26" i="5" s="1"/>
  <c r="F26" i="8" s="1"/>
  <c r="L27" i="5"/>
  <c r="M27" i="5" s="1"/>
  <c r="N27" i="5" s="1"/>
  <c r="F27" i="8" s="1"/>
  <c r="L28" i="5"/>
  <c r="M28" i="5" s="1"/>
  <c r="N28" i="5" s="1"/>
  <c r="F28" i="8" s="1"/>
  <c r="L29" i="5"/>
  <c r="M29" i="5" s="1"/>
  <c r="N29" i="5" s="1"/>
  <c r="F29" i="8" s="1"/>
  <c r="L30" i="5"/>
  <c r="M30" i="5" s="1"/>
  <c r="N30" i="5" s="1"/>
  <c r="F30" i="8" s="1"/>
  <c r="L31" i="5"/>
  <c r="M31" i="5" s="1"/>
  <c r="N31" i="5" s="1"/>
  <c r="F31" i="8" s="1"/>
  <c r="L32" i="5"/>
  <c r="M32" i="5" s="1"/>
  <c r="N32" i="5" s="1"/>
  <c r="F32" i="8" s="1"/>
  <c r="L33" i="5"/>
  <c r="M33" i="5" s="1"/>
  <c r="N33" i="5" s="1"/>
  <c r="F33" i="8" s="1"/>
  <c r="L34" i="5"/>
  <c r="M34" i="5" s="1"/>
  <c r="N34" i="5" s="1"/>
  <c r="F34" i="8" s="1"/>
  <c r="L35" i="5"/>
  <c r="M35" i="5" s="1"/>
  <c r="N35" i="5" s="1"/>
  <c r="F35" i="8" s="1"/>
  <c r="L36" i="5"/>
  <c r="M36" i="5" s="1"/>
  <c r="N36" i="5" s="1"/>
  <c r="F36" i="8" s="1"/>
  <c r="L37" i="5"/>
  <c r="M37" i="5" s="1"/>
  <c r="N37" i="5" s="1"/>
  <c r="F37" i="8" s="1"/>
  <c r="L38" i="5"/>
  <c r="M38" i="5" s="1"/>
  <c r="N38" i="5" s="1"/>
  <c r="F38" i="8" s="1"/>
  <c r="L39" i="5"/>
  <c r="M39" i="5" s="1"/>
  <c r="N39" i="5" s="1"/>
  <c r="F39" i="8" s="1"/>
  <c r="L40" i="5"/>
  <c r="M40" i="5" s="1"/>
  <c r="N40" i="5" s="1"/>
  <c r="F40" i="8" s="1"/>
  <c r="L41" i="5"/>
  <c r="M41" i="5" s="1"/>
  <c r="N41" i="5" s="1"/>
  <c r="F41" i="8" s="1"/>
  <c r="L42" i="5"/>
  <c r="M42" i="5" s="1"/>
  <c r="N42" i="5" s="1"/>
  <c r="F42" i="8" s="1"/>
  <c r="L43" i="5"/>
  <c r="M43" i="5" s="1"/>
  <c r="N43" i="5" s="1"/>
  <c r="F43" i="8" s="1"/>
  <c r="L44" i="5"/>
  <c r="M44" i="5" s="1"/>
  <c r="N44" i="5" s="1"/>
  <c r="F44" i="8" s="1"/>
  <c r="L45" i="5"/>
  <c r="M45" i="5" s="1"/>
  <c r="N45" i="5" s="1"/>
  <c r="F45" i="8" s="1"/>
  <c r="L46" i="5"/>
  <c r="M46" i="5" s="1"/>
  <c r="N46" i="5" s="1"/>
  <c r="F46" i="8" s="1"/>
  <c r="L47" i="5"/>
  <c r="M47" i="5" s="1"/>
  <c r="N47" i="5" s="1"/>
  <c r="F47" i="8" s="1"/>
  <c r="L48" i="5"/>
  <c r="M48" i="5" s="1"/>
  <c r="N48" i="5" s="1"/>
  <c r="F48" i="8" s="1"/>
  <c r="L49" i="5"/>
  <c r="M49" i="5" s="1"/>
  <c r="N49" i="5" s="1"/>
  <c r="F49" i="8" s="1"/>
  <c r="L50" i="5"/>
  <c r="M50" i="5" s="1"/>
  <c r="N50" i="5" s="1"/>
  <c r="F50" i="8" s="1"/>
  <c r="L51" i="5"/>
  <c r="M51" i="5" s="1"/>
  <c r="N51" i="5" s="1"/>
  <c r="F51" i="8" s="1"/>
  <c r="L52" i="5"/>
  <c r="M52" i="5" s="1"/>
  <c r="N52" i="5" s="1"/>
  <c r="F52" i="8" s="1"/>
  <c r="L53" i="5"/>
  <c r="M53" i="5" s="1"/>
  <c r="N53" i="5" s="1"/>
  <c r="F53" i="8" s="1"/>
  <c r="L54" i="5"/>
  <c r="M54" i="5" s="1"/>
  <c r="N54" i="5" s="1"/>
  <c r="F54" i="8" s="1"/>
  <c r="L55" i="5"/>
  <c r="M55" i="5" s="1"/>
  <c r="N55" i="5" s="1"/>
  <c r="F55" i="8" s="1"/>
  <c r="O10" i="5"/>
  <c r="O12" i="5"/>
  <c r="F38" i="4"/>
  <c r="F40" i="4"/>
  <c r="F41"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6" i="4"/>
  <c r="F77" i="4"/>
  <c r="F78" i="4"/>
  <c r="O9" i="5"/>
  <c r="L6" i="5"/>
  <c r="M6" i="5" s="1"/>
  <c r="N6" i="5" s="1"/>
  <c r="F6" i="8" s="1"/>
  <c r="O7" i="5"/>
  <c r="O6" i="5"/>
  <c r="M10" i="5" l="1"/>
  <c r="N10" i="5" s="1"/>
  <c r="F10" i="8" s="1"/>
  <c r="C29" i="4"/>
  <c r="D29" i="4" s="1"/>
  <c r="B6" i="3"/>
  <c r="O13" i="5"/>
  <c r="S5" i="6"/>
  <c r="N5" i="6"/>
  <c r="I5" i="6"/>
  <c r="D5" i="6"/>
  <c r="B55" i="5" l="1" a="1"/>
  <c r="B55" i="5" s="1"/>
  <c r="B49" i="5" a="1"/>
  <c r="B49" i="5" s="1"/>
  <c r="B54" i="5" a="1"/>
  <c r="B54" i="5" s="1"/>
  <c r="B43" i="5" a="1"/>
  <c r="B43" i="5" s="1"/>
  <c r="B38" i="5" a="1"/>
  <c r="B38" i="5" s="1"/>
  <c r="B32" i="5" a="1"/>
  <c r="B32" i="5" s="1"/>
  <c r="B21" i="5" a="1"/>
  <c r="B21" i="5" s="1"/>
  <c r="B16" i="5" a="1"/>
  <c r="B16" i="5" s="1"/>
  <c r="B10" i="5" a="1"/>
  <c r="B10" i="5" s="1"/>
  <c r="B48" i="5" a="1"/>
  <c r="B48" i="5" s="1"/>
  <c r="B37" i="5" a="1"/>
  <c r="B37" i="5" s="1"/>
  <c r="B26" i="5" a="1"/>
  <c r="B26" i="5" s="1"/>
  <c r="B9" i="5" a="1"/>
  <c r="B9" i="5" s="1"/>
  <c r="B46" i="5" a="1"/>
  <c r="B46" i="5" s="1"/>
  <c r="B24" i="5" a="1"/>
  <c r="B24" i="5" s="1"/>
  <c r="B53" i="5" a="1"/>
  <c r="B53" i="5" s="1"/>
  <c r="B31" i="5" a="1"/>
  <c r="B31" i="5" s="1"/>
  <c r="B15" i="5" a="1"/>
  <c r="B15" i="5" s="1"/>
  <c r="B6" i="5" a="1"/>
  <c r="B6" i="5" s="1"/>
  <c r="B29" i="5" a="1"/>
  <c r="B29" i="5" s="1"/>
  <c r="B56" i="5" a="1"/>
  <c r="B56" i="5" s="1"/>
  <c r="B40" i="5" a="1"/>
  <c r="B40" i="5" s="1"/>
  <c r="B23" i="5" a="1"/>
  <c r="B23" i="5" s="1"/>
  <c r="B33" i="5" a="1"/>
  <c r="B33" i="5" s="1"/>
  <c r="B17" i="5" a="1"/>
  <c r="B17" i="5" s="1"/>
  <c r="B44" i="5" a="1"/>
  <c r="B44" i="5" s="1"/>
  <c r="B22" i="5" a="1"/>
  <c r="B22" i="5" s="1"/>
  <c r="B47" i="5" a="1"/>
  <c r="B47" i="5" s="1"/>
  <c r="B42" i="5" a="1"/>
  <c r="B42" i="5" s="1"/>
  <c r="B25" i="5" a="1"/>
  <c r="B25" i="5" s="1"/>
  <c r="B20" i="5" a="1"/>
  <c r="B20" i="5" s="1"/>
  <c r="B7" i="5" a="1"/>
  <c r="B7" i="5" s="1"/>
  <c r="B52" i="5" a="1"/>
  <c r="B52" i="5" s="1"/>
  <c r="B41" i="5" a="1"/>
  <c r="B41" i="5" s="1"/>
  <c r="B36" i="5" a="1"/>
  <c r="B36" i="5" s="1"/>
  <c r="B30" i="5" a="1"/>
  <c r="B30" i="5" s="1"/>
  <c r="B19" i="5" a="1"/>
  <c r="B19" i="5" s="1"/>
  <c r="B14" i="5" a="1"/>
  <c r="B14" i="5" s="1"/>
  <c r="B8" i="5" a="1"/>
  <c r="B8" i="5" s="1"/>
  <c r="B51" i="5" a="1"/>
  <c r="B51" i="5" s="1"/>
  <c r="B35" i="5" a="1"/>
  <c r="B35" i="5" s="1"/>
  <c r="B13" i="5" a="1"/>
  <c r="B13" i="5" s="1"/>
  <c r="B45" i="5" a="1"/>
  <c r="B45" i="5" s="1"/>
  <c r="B34" i="5" a="1"/>
  <c r="B34" i="5" s="1"/>
  <c r="B18" i="5" a="1"/>
  <c r="B18" i="5" s="1"/>
  <c r="B50" i="5" a="1"/>
  <c r="B50" i="5" s="1"/>
  <c r="B39" i="5" a="1"/>
  <c r="B39" i="5" s="1"/>
  <c r="B28" i="5" a="1"/>
  <c r="B28" i="5" s="1"/>
  <c r="B12" i="5" a="1"/>
  <c r="B12" i="5" s="1"/>
  <c r="B27" i="5" a="1"/>
  <c r="B27" i="5" s="1"/>
  <c r="B11" i="5" a="1"/>
  <c r="B11" i="5" s="1"/>
  <c r="O14" i="5"/>
  <c r="D6" i="4"/>
  <c r="J59" i="6" l="1"/>
  <c r="E59" i="6"/>
  <c r="O59" i="6"/>
  <c r="T59" i="6"/>
  <c r="O15"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S3" i="6"/>
  <c r="N3" i="6"/>
  <c r="I3" i="6"/>
  <c r="D3" i="6"/>
  <c r="C30" i="4"/>
  <c r="D30" i="4" s="1"/>
  <c r="G14" i="5"/>
  <c r="G13" i="5"/>
  <c r="G12" i="5"/>
  <c r="G11" i="5"/>
  <c r="G10" i="5"/>
  <c r="G9" i="5"/>
  <c r="G8" i="5"/>
  <c r="G7" i="5"/>
  <c r="G6" i="5"/>
  <c r="C31" i="4" l="1"/>
  <c r="D31" i="4" s="1"/>
  <c r="C9" i="6"/>
  <c r="D6" i="8"/>
  <c r="D7" i="8"/>
  <c r="O16" i="5"/>
  <c r="A2" i="5"/>
  <c r="D1" i="6"/>
  <c r="B4" i="3"/>
  <c r="D21" i="4"/>
  <c r="D4" i="6" l="1"/>
  <c r="D59" i="6" s="1"/>
  <c r="I4" i="6"/>
  <c r="C32" i="4"/>
  <c r="D32" i="4" s="1"/>
  <c r="C6" i="5"/>
  <c r="C56" i="5"/>
  <c r="O17" i="5"/>
  <c r="S4" i="6"/>
  <c r="N4" i="6"/>
  <c r="C53" i="5"/>
  <c r="C49" i="5"/>
  <c r="C45" i="5"/>
  <c r="C41" i="5"/>
  <c r="C37" i="5"/>
  <c r="C33" i="5"/>
  <c r="C29" i="5"/>
  <c r="C25" i="5"/>
  <c r="C21" i="5"/>
  <c r="C17" i="5"/>
  <c r="C52" i="5"/>
  <c r="C48" i="5"/>
  <c r="C44" i="5"/>
  <c r="C40" i="5"/>
  <c r="C36" i="5"/>
  <c r="C32" i="5"/>
  <c r="C28" i="5"/>
  <c r="C24" i="5"/>
  <c r="C20" i="5"/>
  <c r="C16" i="5"/>
  <c r="C55" i="5"/>
  <c r="C51" i="5"/>
  <c r="C47" i="5"/>
  <c r="C43" i="5"/>
  <c r="C39" i="5"/>
  <c r="C35" i="5"/>
  <c r="C31" i="5"/>
  <c r="C27" i="5"/>
  <c r="C23" i="5"/>
  <c r="C19" i="5"/>
  <c r="C15" i="5"/>
  <c r="C54" i="5"/>
  <c r="C50" i="5"/>
  <c r="C46" i="5"/>
  <c r="C42" i="5"/>
  <c r="C38" i="5"/>
  <c r="C34" i="5"/>
  <c r="C30" i="5"/>
  <c r="C26" i="5"/>
  <c r="C22" i="5"/>
  <c r="C18" i="5"/>
  <c r="T55" i="6"/>
  <c r="T51" i="6"/>
  <c r="T47" i="6"/>
  <c r="T43" i="6"/>
  <c r="T39" i="6"/>
  <c r="T35" i="6"/>
  <c r="T31" i="6"/>
  <c r="T27" i="6"/>
  <c r="T23" i="6"/>
  <c r="T19" i="6"/>
  <c r="T15" i="6"/>
  <c r="T11" i="6"/>
  <c r="O55" i="6"/>
  <c r="O47" i="6"/>
  <c r="O39" i="6"/>
  <c r="O31" i="6"/>
  <c r="O23" i="6"/>
  <c r="O15" i="6"/>
  <c r="J57" i="6"/>
  <c r="J49" i="6"/>
  <c r="J41" i="6"/>
  <c r="J33" i="6"/>
  <c r="J25" i="6"/>
  <c r="J17" i="6"/>
  <c r="J9" i="6"/>
  <c r="E51" i="6"/>
  <c r="E43" i="6"/>
  <c r="E35" i="6"/>
  <c r="E27" i="6"/>
  <c r="E19" i="6"/>
  <c r="E11" i="6"/>
  <c r="T54" i="6"/>
  <c r="T46" i="6"/>
  <c r="T34" i="6"/>
  <c r="T26" i="6"/>
  <c r="T14" i="6"/>
  <c r="O53" i="6"/>
  <c r="O29" i="6"/>
  <c r="J55" i="6"/>
  <c r="J39" i="6"/>
  <c r="E17" i="6"/>
  <c r="O44" i="6"/>
  <c r="O20" i="6"/>
  <c r="J46" i="6"/>
  <c r="J22" i="6"/>
  <c r="E40" i="6"/>
  <c r="T49" i="6"/>
  <c r="T17" i="6"/>
  <c r="O27" i="6"/>
  <c r="J29" i="6"/>
  <c r="E31" i="6"/>
  <c r="O54" i="6"/>
  <c r="O46" i="6"/>
  <c r="O38" i="6"/>
  <c r="O30" i="6"/>
  <c r="O22" i="6"/>
  <c r="O14" i="6"/>
  <c r="J56" i="6"/>
  <c r="J48" i="6"/>
  <c r="J40" i="6"/>
  <c r="J32" i="6"/>
  <c r="J24" i="6"/>
  <c r="J16" i="6"/>
  <c r="E58" i="6"/>
  <c r="E50" i="6"/>
  <c r="E42" i="6"/>
  <c r="E34" i="6"/>
  <c r="E26" i="6"/>
  <c r="E18" i="6"/>
  <c r="E10" i="6"/>
  <c r="T58" i="6"/>
  <c r="T42" i="6"/>
  <c r="T30" i="6"/>
  <c r="T18" i="6"/>
  <c r="T10" i="6"/>
  <c r="O37" i="6"/>
  <c r="O21" i="6"/>
  <c r="J47" i="6"/>
  <c r="J23" i="6"/>
  <c r="J15" i="6"/>
  <c r="E49" i="6"/>
  <c r="E41" i="6"/>
  <c r="E25" i="6"/>
  <c r="O52" i="6"/>
  <c r="O36" i="6"/>
  <c r="J54" i="6"/>
  <c r="J30" i="6"/>
  <c r="E48" i="6"/>
  <c r="E16" i="6"/>
  <c r="T41" i="6"/>
  <c r="T25" i="6"/>
  <c r="O43" i="6"/>
  <c r="J45" i="6"/>
  <c r="E55" i="6"/>
  <c r="T50" i="6"/>
  <c r="T38" i="6"/>
  <c r="T22" i="6"/>
  <c r="O45" i="6"/>
  <c r="O13" i="6"/>
  <c r="J31" i="6"/>
  <c r="E57" i="6"/>
  <c r="E33" i="6"/>
  <c r="E9" i="6"/>
  <c r="O28" i="6"/>
  <c r="J38" i="6"/>
  <c r="E56" i="6"/>
  <c r="E32" i="6"/>
  <c r="T53" i="6"/>
  <c r="T29" i="6"/>
  <c r="T9" i="6"/>
  <c r="J37" i="6"/>
  <c r="E23" i="6"/>
  <c r="O12" i="6"/>
  <c r="J14" i="6"/>
  <c r="E24" i="6"/>
  <c r="T37" i="6"/>
  <c r="T13" i="6"/>
  <c r="O19" i="6"/>
  <c r="J21" i="6"/>
  <c r="E15" i="6"/>
  <c r="T57" i="6"/>
  <c r="T45" i="6"/>
  <c r="T33" i="6"/>
  <c r="T21" i="6"/>
  <c r="O51" i="6"/>
  <c r="O11" i="6"/>
  <c r="J13" i="6"/>
  <c r="O58" i="6"/>
  <c r="O50" i="6"/>
  <c r="O42" i="6"/>
  <c r="O34" i="6"/>
  <c r="O26" i="6"/>
  <c r="O18" i="6"/>
  <c r="O10" i="6"/>
  <c r="J52" i="6"/>
  <c r="J44" i="6"/>
  <c r="J36" i="6"/>
  <c r="J28" i="6"/>
  <c r="J20" i="6"/>
  <c r="J12" i="6"/>
  <c r="E54" i="6"/>
  <c r="E46" i="6"/>
  <c r="E38" i="6"/>
  <c r="E30" i="6"/>
  <c r="E22" i="6"/>
  <c r="E14" i="6"/>
  <c r="O24" i="6"/>
  <c r="J50" i="6"/>
  <c r="J34" i="6"/>
  <c r="J18" i="6"/>
  <c r="E52" i="6"/>
  <c r="E36" i="6"/>
  <c r="E20" i="6"/>
  <c r="O35" i="6"/>
  <c r="E47" i="6"/>
  <c r="T56" i="6"/>
  <c r="T52" i="6"/>
  <c r="T48" i="6"/>
  <c r="T44" i="6"/>
  <c r="T40" i="6"/>
  <c r="T36" i="6"/>
  <c r="T32" i="6"/>
  <c r="T28" i="6"/>
  <c r="T24" i="6"/>
  <c r="T20" i="6"/>
  <c r="T16" i="6"/>
  <c r="T12" i="6"/>
  <c r="O57" i="6"/>
  <c r="O49" i="6"/>
  <c r="O41" i="6"/>
  <c r="O33" i="6"/>
  <c r="O25" i="6"/>
  <c r="O17" i="6"/>
  <c r="O9" i="6"/>
  <c r="J51" i="6"/>
  <c r="J43" i="6"/>
  <c r="J35" i="6"/>
  <c r="J27" i="6"/>
  <c r="J19" i="6"/>
  <c r="J11" i="6"/>
  <c r="E53" i="6"/>
  <c r="E45" i="6"/>
  <c r="E37" i="6"/>
  <c r="E29" i="6"/>
  <c r="E21" i="6"/>
  <c r="E13" i="6"/>
  <c r="O56" i="6"/>
  <c r="O48" i="6"/>
  <c r="O40" i="6"/>
  <c r="O32" i="6"/>
  <c r="O16" i="6"/>
  <c r="J58" i="6"/>
  <c r="J42" i="6"/>
  <c r="J26" i="6"/>
  <c r="J10" i="6"/>
  <c r="E44" i="6"/>
  <c r="E28" i="6"/>
  <c r="E12" i="6"/>
  <c r="J53" i="6"/>
  <c r="E39" i="6"/>
  <c r="C8" i="5"/>
  <c r="C11" i="5"/>
  <c r="C7" i="5"/>
  <c r="C13" i="5"/>
  <c r="C12" i="5"/>
  <c r="C9" i="5"/>
  <c r="C14" i="5"/>
  <c r="C10" i="5"/>
  <c r="D9" i="6" l="1"/>
  <c r="D41" i="6"/>
  <c r="D44" i="6"/>
  <c r="C33" i="4"/>
  <c r="D33" i="4" s="1"/>
  <c r="N28" i="6"/>
  <c r="N59" i="6"/>
  <c r="I54" i="6"/>
  <c r="I59" i="6"/>
  <c r="S56" i="6"/>
  <c r="S59" i="6"/>
  <c r="I11" i="6"/>
  <c r="I16" i="6"/>
  <c r="I58" i="6"/>
  <c r="I36" i="6"/>
  <c r="I44" i="6"/>
  <c r="I12" i="6"/>
  <c r="I52" i="6"/>
  <c r="J6" i="5"/>
  <c r="I55" i="6"/>
  <c r="I56" i="6"/>
  <c r="I32" i="6"/>
  <c r="I57" i="6"/>
  <c r="I35" i="6"/>
  <c r="I24" i="6"/>
  <c r="I19" i="6"/>
  <c r="I50" i="6"/>
  <c r="I42" i="6"/>
  <c r="I43" i="6"/>
  <c r="I17" i="6"/>
  <c r="I51" i="6"/>
  <c r="I21" i="6"/>
  <c r="I38" i="6"/>
  <c r="I31" i="6"/>
  <c r="I48" i="6"/>
  <c r="I18" i="6"/>
  <c r="I37" i="6"/>
  <c r="I15" i="6"/>
  <c r="O18" i="5"/>
  <c r="I22" i="6"/>
  <c r="I47" i="6"/>
  <c r="I27" i="6"/>
  <c r="I34" i="6"/>
  <c r="I46" i="6"/>
  <c r="I26" i="6"/>
  <c r="I14" i="6"/>
  <c r="I23" i="6"/>
  <c r="I33" i="6"/>
  <c r="N54" i="6"/>
  <c r="N31" i="6"/>
  <c r="N11" i="6"/>
  <c r="N57" i="6"/>
  <c r="N36" i="6"/>
  <c r="N52" i="6"/>
  <c r="D56" i="6"/>
  <c r="D28" i="6"/>
  <c r="D16" i="6"/>
  <c r="D42" i="6"/>
  <c r="S39" i="6"/>
  <c r="N51" i="6"/>
  <c r="N29" i="6"/>
  <c r="N18" i="6"/>
  <c r="N9" i="6"/>
  <c r="N23" i="6"/>
  <c r="N37" i="6"/>
  <c r="S29" i="6"/>
  <c r="N10" i="6"/>
  <c r="N33" i="6"/>
  <c r="N47" i="6"/>
  <c r="N12" i="6"/>
  <c r="N34" i="6"/>
  <c r="S46" i="6"/>
  <c r="S40" i="6"/>
  <c r="N42" i="6"/>
  <c r="N20" i="6"/>
  <c r="N39" i="6"/>
  <c r="N58" i="6"/>
  <c r="N17" i="6"/>
  <c r="S12" i="6"/>
  <c r="S13" i="6"/>
  <c r="D47" i="6"/>
  <c r="D21" i="6"/>
  <c r="N43" i="6"/>
  <c r="N26" i="6"/>
  <c r="N21" i="6"/>
  <c r="N40" i="6"/>
  <c r="N19" i="6"/>
  <c r="N14" i="6"/>
  <c r="S10" i="6"/>
  <c r="S20" i="6"/>
  <c r="D43" i="6"/>
  <c r="D30" i="6"/>
  <c r="N15" i="6"/>
  <c r="N38" i="6"/>
  <c r="N24" i="6"/>
  <c r="N53" i="6"/>
  <c r="N45" i="6"/>
  <c r="N22" i="6"/>
  <c r="S54" i="6"/>
  <c r="D55" i="6"/>
  <c r="D29" i="6"/>
  <c r="D48" i="6"/>
  <c r="N27" i="6"/>
  <c r="N25" i="6"/>
  <c r="N41" i="6"/>
  <c r="N56" i="6"/>
  <c r="N16" i="6"/>
  <c r="N50" i="6"/>
  <c r="S19" i="6"/>
  <c r="D52" i="6"/>
  <c r="D58" i="6"/>
  <c r="N30" i="6"/>
  <c r="N46" i="6"/>
  <c r="N49" i="6"/>
  <c r="N32" i="6"/>
  <c r="N35" i="6"/>
  <c r="S17" i="6"/>
  <c r="S11" i="6"/>
  <c r="D37" i="6"/>
  <c r="D53" i="6"/>
  <c r="S36" i="6"/>
  <c r="S58" i="6"/>
  <c r="D39" i="6"/>
  <c r="D46" i="6"/>
  <c r="D45" i="6"/>
  <c r="D10" i="6"/>
  <c r="S18" i="6"/>
  <c r="S33" i="6"/>
  <c r="D20" i="6"/>
  <c r="D31" i="6"/>
  <c r="D57" i="6"/>
  <c r="D33" i="6"/>
  <c r="S25" i="6"/>
  <c r="S35" i="6"/>
  <c r="D24" i="6"/>
  <c r="D54" i="6"/>
  <c r="D11" i="6"/>
  <c r="N48" i="6"/>
  <c r="N13" i="6"/>
  <c r="N55" i="6"/>
  <c r="N44" i="6"/>
  <c r="D32" i="6"/>
  <c r="D27" i="6"/>
  <c r="D19" i="6"/>
  <c r="D12" i="6"/>
  <c r="D17" i="6"/>
  <c r="D38" i="6"/>
  <c r="D51" i="6"/>
  <c r="D36" i="6"/>
  <c r="D35" i="6"/>
  <c r="D25" i="6"/>
  <c r="D15" i="6"/>
  <c r="D18" i="6"/>
  <c r="D14" i="6"/>
  <c r="D22" i="6"/>
  <c r="D13" i="6"/>
  <c r="S41" i="6"/>
  <c r="S50" i="6"/>
  <c r="S28" i="6"/>
  <c r="S27" i="6"/>
  <c r="S31" i="6"/>
  <c r="S42" i="6"/>
  <c r="I25" i="6"/>
  <c r="I28" i="6"/>
  <c r="I53" i="6"/>
  <c r="I39" i="6"/>
  <c r="I10" i="6"/>
  <c r="I29" i="6"/>
  <c r="S15" i="6"/>
  <c r="S48" i="6"/>
  <c r="S43" i="6"/>
  <c r="S37" i="6"/>
  <c r="S26" i="6"/>
  <c r="S30" i="6"/>
  <c r="S45" i="6"/>
  <c r="D50" i="6"/>
  <c r="D26" i="6"/>
  <c r="D49" i="6"/>
  <c r="D40" i="6"/>
  <c r="D34" i="6"/>
  <c r="D23" i="6"/>
  <c r="I49" i="6"/>
  <c r="S49" i="6"/>
  <c r="S23" i="6"/>
  <c r="S57" i="6"/>
  <c r="S34" i="6"/>
  <c r="S16" i="6"/>
  <c r="S9" i="6"/>
  <c r="I30" i="6"/>
  <c r="I45" i="6"/>
  <c r="I13" i="6"/>
  <c r="I40" i="6"/>
  <c r="I41" i="6"/>
  <c r="I9" i="6"/>
  <c r="I20" i="6"/>
  <c r="S32" i="6"/>
  <c r="S21" i="6"/>
  <c r="S52" i="6"/>
  <c r="S44" i="6"/>
  <c r="S51" i="6"/>
  <c r="S38" i="6"/>
  <c r="S14" i="6"/>
  <c r="S53" i="6"/>
  <c r="S22" i="6"/>
  <c r="S47" i="6"/>
  <c r="S55" i="6"/>
  <c r="S24" i="6"/>
  <c r="A6" i="5"/>
  <c r="D6" i="5" l="1"/>
  <c r="C34" i="4"/>
  <c r="D34" i="4" s="1"/>
  <c r="J7" i="5"/>
  <c r="O19" i="5"/>
  <c r="E6" i="5"/>
  <c r="I6" i="5"/>
  <c r="P9" i="6"/>
  <c r="Q9" i="6" s="1"/>
  <c r="R9" i="6" s="1"/>
  <c r="U9" i="6"/>
  <c r="V9" i="6" s="1"/>
  <c r="W9" i="6" s="1"/>
  <c r="F9" i="6"/>
  <c r="G9" i="6" s="1"/>
  <c r="H9" i="6" s="1"/>
  <c r="K9" i="6"/>
  <c r="L9" i="6" s="1"/>
  <c r="M9" i="6" s="1"/>
  <c r="C10" i="6"/>
  <c r="F6" i="5"/>
  <c r="D8" i="8"/>
  <c r="A7" i="5"/>
  <c r="D7" i="5" l="1"/>
  <c r="C35" i="4"/>
  <c r="D35" i="4" s="1"/>
  <c r="J11" i="5"/>
  <c r="H6" i="5"/>
  <c r="P6" i="5" s="1"/>
  <c r="Q6" i="5" s="1"/>
  <c r="I6" i="8" s="1"/>
  <c r="J8" i="5"/>
  <c r="O20" i="5"/>
  <c r="B9" i="6"/>
  <c r="C6" i="8" s="1"/>
  <c r="E7" i="5"/>
  <c r="I7" i="5"/>
  <c r="U10" i="6"/>
  <c r="V10" i="6" s="1"/>
  <c r="W10" i="6" s="1"/>
  <c r="K10" i="6"/>
  <c r="L10" i="6" s="1"/>
  <c r="M10" i="6" s="1"/>
  <c r="P10" i="6"/>
  <c r="Q10" i="6" s="1"/>
  <c r="R10" i="6" s="1"/>
  <c r="F10" i="6"/>
  <c r="G10" i="6" s="1"/>
  <c r="H10" i="6" s="1"/>
  <c r="C11" i="6"/>
  <c r="P11" i="6" s="1"/>
  <c r="Q11" i="6" s="1"/>
  <c r="R11" i="6" s="1"/>
  <c r="F7" i="5"/>
  <c r="D9" i="8"/>
  <c r="A8" i="5"/>
  <c r="D8" i="5" l="1"/>
  <c r="K6" i="8"/>
  <c r="H29" i="4" s="1"/>
  <c r="C36" i="4"/>
  <c r="D36" i="4" s="1"/>
  <c r="K6" i="5"/>
  <c r="E6" i="8" s="1"/>
  <c r="G6" i="8" s="1"/>
  <c r="J9" i="5"/>
  <c r="O21" i="5"/>
  <c r="E8" i="5"/>
  <c r="I8" i="5"/>
  <c r="B10" i="6"/>
  <c r="C7" i="8" s="1"/>
  <c r="K11" i="6"/>
  <c r="L11" i="6" s="1"/>
  <c r="M11" i="6" s="1"/>
  <c r="U11" i="6"/>
  <c r="V11" i="6" s="1"/>
  <c r="W11" i="6" s="1"/>
  <c r="F11" i="6"/>
  <c r="C12" i="6"/>
  <c r="P12" i="6" s="1"/>
  <c r="Q12" i="6" s="1"/>
  <c r="R12" i="6" s="1"/>
  <c r="F8" i="5"/>
  <c r="A9" i="5"/>
  <c r="D9" i="5" l="1"/>
  <c r="C37" i="4"/>
  <c r="J10" i="5"/>
  <c r="D10" i="8"/>
  <c r="G11" i="6"/>
  <c r="H11" i="6" s="1"/>
  <c r="B11" i="6" s="1"/>
  <c r="C8" i="8" s="1"/>
  <c r="G29" i="4"/>
  <c r="O22" i="5"/>
  <c r="E9" i="5"/>
  <c r="I9" i="5"/>
  <c r="C13" i="6"/>
  <c r="U13" i="6" s="1"/>
  <c r="V13" i="6" s="1"/>
  <c r="W13" i="6" s="1"/>
  <c r="K12" i="6"/>
  <c r="L12" i="6" s="1"/>
  <c r="M12" i="6" s="1"/>
  <c r="F12" i="6"/>
  <c r="G12" i="6" s="1"/>
  <c r="H12" i="6" s="1"/>
  <c r="U12" i="6"/>
  <c r="V12" i="6" s="1"/>
  <c r="W12" i="6" s="1"/>
  <c r="F9" i="5"/>
  <c r="A10" i="5"/>
  <c r="D10" i="5" l="1"/>
  <c r="C38" i="4"/>
  <c r="D37" i="4"/>
  <c r="D11" i="8"/>
  <c r="L6" i="8"/>
  <c r="O23" i="5"/>
  <c r="E10" i="5"/>
  <c r="I10" i="5"/>
  <c r="C14" i="6"/>
  <c r="K14" i="6" s="1"/>
  <c r="L14" i="6" s="1"/>
  <c r="M14" i="6" s="1"/>
  <c r="K13" i="6"/>
  <c r="L13" i="6" s="1"/>
  <c r="M13" i="6" s="1"/>
  <c r="P13" i="6"/>
  <c r="Q13" i="6" s="1"/>
  <c r="R13" i="6" s="1"/>
  <c r="F13" i="6"/>
  <c r="G13" i="6" s="1"/>
  <c r="H13" i="6" s="1"/>
  <c r="B12" i="6"/>
  <c r="C9" i="8" s="1"/>
  <c r="F10" i="5"/>
  <c r="D12" i="8"/>
  <c r="A11" i="5"/>
  <c r="H10" i="5" l="1"/>
  <c r="K10" i="5" s="1"/>
  <c r="D11" i="5"/>
  <c r="C39" i="4"/>
  <c r="D38" i="4"/>
  <c r="P14" i="6"/>
  <c r="Q14" i="6" s="1"/>
  <c r="R14" i="6" s="1"/>
  <c r="F14" i="6"/>
  <c r="G14" i="6" s="1"/>
  <c r="H14" i="6" s="1"/>
  <c r="U14" i="6"/>
  <c r="V14" i="6" s="1"/>
  <c r="W14" i="6" s="1"/>
  <c r="J12" i="5"/>
  <c r="O24" i="5"/>
  <c r="E11" i="5"/>
  <c r="I11" i="5"/>
  <c r="B13" i="6"/>
  <c r="C10" i="8" s="1"/>
  <c r="C15" i="6"/>
  <c r="P15" i="6" s="1"/>
  <c r="Q15" i="6" s="1"/>
  <c r="R15" i="6" s="1"/>
  <c r="F11" i="5"/>
  <c r="A12" i="5"/>
  <c r="D12" i="5" l="1"/>
  <c r="D39" i="4"/>
  <c r="C40" i="4"/>
  <c r="D13" i="8"/>
  <c r="B14" i="6"/>
  <c r="C11" i="8" s="1"/>
  <c r="O25" i="5"/>
  <c r="E12" i="5"/>
  <c r="I12" i="5"/>
  <c r="F15" i="6"/>
  <c r="G15" i="6" s="1"/>
  <c r="H15" i="6" s="1"/>
  <c r="K15" i="6"/>
  <c r="L15" i="6" s="1"/>
  <c r="M15" i="6" s="1"/>
  <c r="U15" i="6"/>
  <c r="V15" i="6" s="1"/>
  <c r="W15" i="6" s="1"/>
  <c r="C16" i="6"/>
  <c r="F16" i="6" s="1"/>
  <c r="F12" i="5"/>
  <c r="A13" i="5"/>
  <c r="D13" i="5" l="1"/>
  <c r="C41" i="4"/>
  <c r="D40" i="4"/>
  <c r="J13" i="5"/>
  <c r="J14" i="5"/>
  <c r="C17" i="6"/>
  <c r="U17" i="6" s="1"/>
  <c r="V17" i="6" s="1"/>
  <c r="W17" i="6" s="1"/>
  <c r="D14" i="8"/>
  <c r="O26" i="5"/>
  <c r="E13" i="5"/>
  <c r="I13" i="5"/>
  <c r="P16" i="6"/>
  <c r="Q16" i="6" s="1"/>
  <c r="R16" i="6" s="1"/>
  <c r="U16" i="6"/>
  <c r="V16" i="6" s="1"/>
  <c r="W16" i="6" s="1"/>
  <c r="K16" i="6"/>
  <c r="L16" i="6" s="1"/>
  <c r="M16" i="6" s="1"/>
  <c r="B15" i="6"/>
  <c r="C12" i="8" s="1"/>
  <c r="G16" i="6"/>
  <c r="H16" i="6" s="1"/>
  <c r="F13" i="5"/>
  <c r="A14" i="5"/>
  <c r="D14" i="5" l="1"/>
  <c r="C42" i="4"/>
  <c r="D41" i="4"/>
  <c r="K17" i="6"/>
  <c r="L17" i="6" s="1"/>
  <c r="M17" i="6" s="1"/>
  <c r="P17" i="6"/>
  <c r="Q17" i="6" s="1"/>
  <c r="R17" i="6" s="1"/>
  <c r="F17" i="6"/>
  <c r="G17" i="6" s="1"/>
  <c r="H17" i="6" s="1"/>
  <c r="C18" i="6"/>
  <c r="U18" i="6" s="1"/>
  <c r="V18" i="6" s="1"/>
  <c r="W18" i="6" s="1"/>
  <c r="D15" i="8"/>
  <c r="O27" i="5"/>
  <c r="E14" i="5"/>
  <c r="I14" i="5"/>
  <c r="B16" i="6"/>
  <c r="C13" i="8" s="1"/>
  <c r="J15" i="5"/>
  <c r="F14" i="5"/>
  <c r="A15" i="5"/>
  <c r="D15" i="5" l="1"/>
  <c r="C43" i="4"/>
  <c r="D42" i="4"/>
  <c r="K18" i="6"/>
  <c r="L18" i="6" s="1"/>
  <c r="M18" i="6" s="1"/>
  <c r="P18" i="6"/>
  <c r="Q18" i="6" s="1"/>
  <c r="R18" i="6" s="1"/>
  <c r="F18" i="6"/>
  <c r="G18" i="6" s="1"/>
  <c r="H18" i="6" s="1"/>
  <c r="C19" i="6"/>
  <c r="P19" i="6" s="1"/>
  <c r="Q19" i="6" s="1"/>
  <c r="R19" i="6" s="1"/>
  <c r="D16" i="8"/>
  <c r="O28" i="5"/>
  <c r="E15" i="5"/>
  <c r="I15" i="5"/>
  <c r="J16" i="5"/>
  <c r="B17" i="6"/>
  <c r="C14" i="8" s="1"/>
  <c r="F15" i="5"/>
  <c r="A16" i="5"/>
  <c r="D16" i="5" l="1"/>
  <c r="C44" i="4"/>
  <c r="D43" i="4"/>
  <c r="B18" i="6"/>
  <c r="C15" i="8" s="1"/>
  <c r="F19" i="6"/>
  <c r="G19" i="6" s="1"/>
  <c r="H19" i="6" s="1"/>
  <c r="K19" i="6"/>
  <c r="L19" i="6" s="1"/>
  <c r="M19" i="6" s="1"/>
  <c r="U19" i="6"/>
  <c r="V19" i="6" s="1"/>
  <c r="W19" i="6" s="1"/>
  <c r="C20" i="6"/>
  <c r="U20" i="6" s="1"/>
  <c r="V20" i="6" s="1"/>
  <c r="W20" i="6" s="1"/>
  <c r="D17" i="8"/>
  <c r="O29" i="5"/>
  <c r="E16" i="5"/>
  <c r="I16" i="5"/>
  <c r="J17" i="5"/>
  <c r="F16" i="5"/>
  <c r="A17" i="5"/>
  <c r="D17" i="5" l="1"/>
  <c r="C45" i="4"/>
  <c r="D44" i="4"/>
  <c r="B19" i="6"/>
  <c r="C16" i="8" s="1"/>
  <c r="P20" i="6"/>
  <c r="Q20" i="6" s="1"/>
  <c r="R20" i="6" s="1"/>
  <c r="K20" i="6"/>
  <c r="L20" i="6" s="1"/>
  <c r="M20" i="6" s="1"/>
  <c r="F20" i="6"/>
  <c r="G20" i="6" s="1"/>
  <c r="H20" i="6" s="1"/>
  <c r="C21" i="6"/>
  <c r="P21" i="6" s="1"/>
  <c r="Q21" i="6" s="1"/>
  <c r="R21" i="6" s="1"/>
  <c r="D18" i="8"/>
  <c r="O30" i="5"/>
  <c r="E17" i="5"/>
  <c r="I17" i="5"/>
  <c r="J18" i="5"/>
  <c r="F17" i="5"/>
  <c r="A18" i="5"/>
  <c r="D18" i="5" l="1"/>
  <c r="C46" i="4"/>
  <c r="D45" i="4"/>
  <c r="F21" i="6"/>
  <c r="G21" i="6" s="1"/>
  <c r="H21" i="6" s="1"/>
  <c r="K21" i="6"/>
  <c r="L21" i="6" s="1"/>
  <c r="M21" i="6" s="1"/>
  <c r="U21" i="6"/>
  <c r="V21" i="6" s="1"/>
  <c r="W21" i="6" s="1"/>
  <c r="C22" i="6"/>
  <c r="U22" i="6" s="1"/>
  <c r="V22" i="6" s="1"/>
  <c r="W22" i="6" s="1"/>
  <c r="D19" i="8"/>
  <c r="O31" i="5"/>
  <c r="E18" i="5"/>
  <c r="I18" i="5"/>
  <c r="J19" i="5"/>
  <c r="B20" i="6"/>
  <c r="C17" i="8" s="1"/>
  <c r="F18" i="5"/>
  <c r="A19" i="5"/>
  <c r="D19" i="5" l="1"/>
  <c r="C47" i="4"/>
  <c r="D46" i="4"/>
  <c r="B21" i="6"/>
  <c r="C18" i="8" s="1"/>
  <c r="P22" i="6"/>
  <c r="Q22" i="6" s="1"/>
  <c r="R22" i="6" s="1"/>
  <c r="F22" i="6"/>
  <c r="G22" i="6" s="1"/>
  <c r="H22" i="6" s="1"/>
  <c r="K22" i="6"/>
  <c r="L22" i="6" s="1"/>
  <c r="M22" i="6" s="1"/>
  <c r="C23" i="6"/>
  <c r="U23" i="6" s="1"/>
  <c r="V23" i="6" s="1"/>
  <c r="W23" i="6" s="1"/>
  <c r="D20" i="8"/>
  <c r="O32" i="5"/>
  <c r="E19" i="5"/>
  <c r="I19" i="5"/>
  <c r="J20" i="5"/>
  <c r="F19" i="5"/>
  <c r="A20" i="5"/>
  <c r="D20" i="5" l="1"/>
  <c r="C48" i="4"/>
  <c r="D47" i="4"/>
  <c r="K23" i="6"/>
  <c r="L23" i="6" s="1"/>
  <c r="M23" i="6" s="1"/>
  <c r="P23" i="6"/>
  <c r="Q23" i="6" s="1"/>
  <c r="R23" i="6" s="1"/>
  <c r="F23" i="6"/>
  <c r="G23" i="6" s="1"/>
  <c r="H23" i="6" s="1"/>
  <c r="B22" i="6"/>
  <c r="C19" i="8" s="1"/>
  <c r="C24" i="6"/>
  <c r="U24" i="6" s="1"/>
  <c r="V24" i="6" s="1"/>
  <c r="W24" i="6" s="1"/>
  <c r="D21" i="8"/>
  <c r="O33" i="5"/>
  <c r="E20" i="5"/>
  <c r="I20" i="5"/>
  <c r="J21" i="5"/>
  <c r="F20" i="5"/>
  <c r="A21" i="5"/>
  <c r="D21" i="5" l="1"/>
  <c r="C49" i="4"/>
  <c r="D48" i="4"/>
  <c r="P24" i="6"/>
  <c r="Q24" i="6" s="1"/>
  <c r="R24" i="6" s="1"/>
  <c r="K24" i="6"/>
  <c r="L24" i="6" s="1"/>
  <c r="M24" i="6" s="1"/>
  <c r="F24" i="6"/>
  <c r="G24" i="6" s="1"/>
  <c r="H24" i="6" s="1"/>
  <c r="C25" i="6"/>
  <c r="U25" i="6" s="1"/>
  <c r="V25" i="6" s="1"/>
  <c r="W25" i="6" s="1"/>
  <c r="D22" i="8"/>
  <c r="O34" i="5"/>
  <c r="E21" i="5"/>
  <c r="I21" i="5"/>
  <c r="J22" i="5"/>
  <c r="B23" i="6"/>
  <c r="C20" i="8" s="1"/>
  <c r="F21" i="5"/>
  <c r="A22" i="5"/>
  <c r="D22" i="5" l="1"/>
  <c r="C50" i="4"/>
  <c r="D49" i="4"/>
  <c r="B24" i="6"/>
  <c r="C21" i="8" s="1"/>
  <c r="P25" i="6"/>
  <c r="Q25" i="6" s="1"/>
  <c r="R25" i="6" s="1"/>
  <c r="F25" i="6"/>
  <c r="G25" i="6" s="1"/>
  <c r="H25" i="6" s="1"/>
  <c r="K25" i="6"/>
  <c r="L25" i="6" s="1"/>
  <c r="M25" i="6" s="1"/>
  <c r="C26" i="6"/>
  <c r="P26" i="6" s="1"/>
  <c r="Q26" i="6" s="1"/>
  <c r="R26" i="6" s="1"/>
  <c r="D23" i="8"/>
  <c r="H21" i="5"/>
  <c r="K21" i="5" s="1"/>
  <c r="O35" i="5"/>
  <c r="E22" i="5"/>
  <c r="I22" i="5"/>
  <c r="J23" i="5"/>
  <c r="F22" i="5"/>
  <c r="A23" i="5"/>
  <c r="F26" i="6" l="1"/>
  <c r="G26" i="6" s="1"/>
  <c r="H26" i="6" s="1"/>
  <c r="D23" i="5"/>
  <c r="C51" i="4"/>
  <c r="D50" i="4"/>
  <c r="U26" i="6"/>
  <c r="V26" i="6" s="1"/>
  <c r="W26" i="6" s="1"/>
  <c r="K26" i="6"/>
  <c r="L26" i="6" s="1"/>
  <c r="M26" i="6" s="1"/>
  <c r="B25" i="6"/>
  <c r="C22" i="8" s="1"/>
  <c r="H22" i="5"/>
  <c r="K22" i="5" s="1"/>
  <c r="C27" i="6"/>
  <c r="F27" i="6" s="1"/>
  <c r="D24" i="8"/>
  <c r="O36" i="5"/>
  <c r="E23" i="5"/>
  <c r="I23" i="5"/>
  <c r="J24" i="5"/>
  <c r="F23" i="5"/>
  <c r="A24" i="5"/>
  <c r="U27" i="6" l="1"/>
  <c r="V27" i="6" s="1"/>
  <c r="W27" i="6" s="1"/>
  <c r="D24" i="5"/>
  <c r="C52" i="4"/>
  <c r="D51" i="4"/>
  <c r="K27" i="6"/>
  <c r="L27" i="6" s="1"/>
  <c r="M27" i="6" s="1"/>
  <c r="B26" i="6"/>
  <c r="C23" i="8" s="1"/>
  <c r="P27" i="6"/>
  <c r="Q27" i="6" s="1"/>
  <c r="R27" i="6" s="1"/>
  <c r="C28" i="6"/>
  <c r="U28" i="6" s="1"/>
  <c r="V28" i="6" s="1"/>
  <c r="W28" i="6" s="1"/>
  <c r="D25" i="8"/>
  <c r="O37" i="5"/>
  <c r="E24" i="5"/>
  <c r="I24" i="5"/>
  <c r="J25" i="5"/>
  <c r="G27" i="6"/>
  <c r="H27" i="6" s="1"/>
  <c r="F24" i="5"/>
  <c r="A25" i="5"/>
  <c r="K28" i="6" l="1"/>
  <c r="L28" i="6" s="1"/>
  <c r="M28" i="6" s="1"/>
  <c r="D25" i="5"/>
  <c r="F28" i="6"/>
  <c r="G28" i="6" s="1"/>
  <c r="H28" i="6" s="1"/>
  <c r="C53" i="4"/>
  <c r="D52" i="4"/>
  <c r="B27" i="6"/>
  <c r="C24" i="8" s="1"/>
  <c r="P28" i="6"/>
  <c r="Q28" i="6" s="1"/>
  <c r="R28" i="6" s="1"/>
  <c r="C29" i="6"/>
  <c r="U29" i="6" s="1"/>
  <c r="V29" i="6" s="1"/>
  <c r="W29" i="6" s="1"/>
  <c r="D26" i="8"/>
  <c r="O38" i="5"/>
  <c r="E25" i="5"/>
  <c r="I25" i="5"/>
  <c r="J26" i="5"/>
  <c r="F25" i="5"/>
  <c r="A26" i="5"/>
  <c r="D26" i="5" l="1"/>
  <c r="C54" i="4"/>
  <c r="D53" i="4"/>
  <c r="B28" i="6"/>
  <c r="C25" i="8" s="1"/>
  <c r="F29" i="6"/>
  <c r="G29" i="6" s="1"/>
  <c r="H29" i="6" s="1"/>
  <c r="K29" i="6"/>
  <c r="L29" i="6" s="1"/>
  <c r="M29" i="6" s="1"/>
  <c r="P29" i="6"/>
  <c r="Q29" i="6" s="1"/>
  <c r="R29" i="6" s="1"/>
  <c r="C30" i="6"/>
  <c r="F30" i="6" s="1"/>
  <c r="D27" i="8"/>
  <c r="O39" i="5"/>
  <c r="E26" i="5"/>
  <c r="I26" i="5"/>
  <c r="J27" i="5"/>
  <c r="F26" i="5"/>
  <c r="A27" i="5"/>
  <c r="D27" i="5" l="1"/>
  <c r="C55" i="4"/>
  <c r="D54" i="4"/>
  <c r="K30" i="6"/>
  <c r="L30" i="6" s="1"/>
  <c r="M30" i="6" s="1"/>
  <c r="U30" i="6"/>
  <c r="V30" i="6" s="1"/>
  <c r="W30" i="6" s="1"/>
  <c r="P30" i="6"/>
  <c r="Q30" i="6" s="1"/>
  <c r="R30" i="6" s="1"/>
  <c r="C31" i="6"/>
  <c r="U31" i="6" s="1"/>
  <c r="V31" i="6" s="1"/>
  <c r="W31" i="6" s="1"/>
  <c r="D28" i="8"/>
  <c r="O40" i="5"/>
  <c r="E27" i="5"/>
  <c r="I27" i="5"/>
  <c r="J28" i="5"/>
  <c r="B29" i="6"/>
  <c r="C26" i="8" s="1"/>
  <c r="G30" i="6"/>
  <c r="H30" i="6" s="1"/>
  <c r="F27" i="5"/>
  <c r="A28" i="5"/>
  <c r="D28" i="5" l="1"/>
  <c r="C56" i="4"/>
  <c r="D55" i="4"/>
  <c r="B30" i="6"/>
  <c r="C27" i="8" s="1"/>
  <c r="F31" i="6"/>
  <c r="G31" i="6" s="1"/>
  <c r="H31" i="6" s="1"/>
  <c r="K31" i="6"/>
  <c r="L31" i="6" s="1"/>
  <c r="M31" i="6" s="1"/>
  <c r="P31" i="6"/>
  <c r="Q31" i="6" s="1"/>
  <c r="R31" i="6" s="1"/>
  <c r="C32" i="6"/>
  <c r="P32" i="6" s="1"/>
  <c r="Q32" i="6" s="1"/>
  <c r="R32" i="6" s="1"/>
  <c r="D29" i="8"/>
  <c r="O41" i="5"/>
  <c r="E28" i="5"/>
  <c r="I28" i="5"/>
  <c r="J29" i="5"/>
  <c r="F28" i="5"/>
  <c r="A29" i="5"/>
  <c r="F32" i="6" l="1"/>
  <c r="G32" i="6" s="1"/>
  <c r="H32" i="6" s="1"/>
  <c r="D29" i="5"/>
  <c r="K32" i="6"/>
  <c r="L32" i="6" s="1"/>
  <c r="M32" i="6" s="1"/>
  <c r="C57" i="4"/>
  <c r="D56" i="4"/>
  <c r="U32" i="6"/>
  <c r="V32" i="6" s="1"/>
  <c r="W32" i="6" s="1"/>
  <c r="B31" i="6"/>
  <c r="C28" i="8" s="1"/>
  <c r="C33" i="6"/>
  <c r="P33" i="6" s="1"/>
  <c r="Q33" i="6" s="1"/>
  <c r="R33" i="6" s="1"/>
  <c r="D30" i="8"/>
  <c r="O42" i="5"/>
  <c r="E29" i="5"/>
  <c r="I29" i="5"/>
  <c r="J30" i="5"/>
  <c r="F29" i="5"/>
  <c r="A30" i="5"/>
  <c r="D30" i="5" l="1"/>
  <c r="K33" i="6"/>
  <c r="L33" i="6" s="1"/>
  <c r="M33" i="6" s="1"/>
  <c r="U33" i="6"/>
  <c r="V33" i="6" s="1"/>
  <c r="W33" i="6" s="1"/>
  <c r="F33" i="6"/>
  <c r="G33" i="6" s="1"/>
  <c r="H33" i="6" s="1"/>
  <c r="B32" i="6"/>
  <c r="C29" i="8" s="1"/>
  <c r="C58" i="4"/>
  <c r="D57" i="4"/>
  <c r="C34" i="6"/>
  <c r="P34" i="6" s="1"/>
  <c r="Q34" i="6" s="1"/>
  <c r="R34" i="6" s="1"/>
  <c r="D31" i="8"/>
  <c r="O43" i="5"/>
  <c r="E30" i="5"/>
  <c r="I30" i="5"/>
  <c r="J31" i="5"/>
  <c r="F30" i="5"/>
  <c r="A31" i="5"/>
  <c r="B33" i="6" l="1"/>
  <c r="C30" i="8" s="1"/>
  <c r="K34" i="6"/>
  <c r="L34" i="6" s="1"/>
  <c r="M34" i="6" s="1"/>
  <c r="D31" i="5"/>
  <c r="C59" i="4"/>
  <c r="D58" i="4"/>
  <c r="F34" i="6"/>
  <c r="G34" i="6" s="1"/>
  <c r="H34" i="6" s="1"/>
  <c r="U34" i="6"/>
  <c r="V34" i="6" s="1"/>
  <c r="W34" i="6" s="1"/>
  <c r="C35" i="6"/>
  <c r="K35" i="6" s="1"/>
  <c r="L35" i="6" s="1"/>
  <c r="M35" i="6" s="1"/>
  <c r="D32" i="8"/>
  <c r="O44" i="5"/>
  <c r="E31" i="5"/>
  <c r="I31" i="5"/>
  <c r="J32" i="5"/>
  <c r="F31" i="5"/>
  <c r="A32" i="5"/>
  <c r="F35" i="6" l="1"/>
  <c r="U35" i="6"/>
  <c r="V35" i="6" s="1"/>
  <c r="W35" i="6" s="1"/>
  <c r="D32" i="5"/>
  <c r="P35" i="6"/>
  <c r="Q35" i="6" s="1"/>
  <c r="R35" i="6" s="1"/>
  <c r="C60" i="4"/>
  <c r="D59" i="4"/>
  <c r="B34" i="6"/>
  <c r="C31" i="8" s="1"/>
  <c r="C36" i="6"/>
  <c r="F36" i="6" s="1"/>
  <c r="D33" i="8"/>
  <c r="O45" i="5"/>
  <c r="E32" i="5"/>
  <c r="I32" i="5"/>
  <c r="J33" i="5"/>
  <c r="G35" i="6"/>
  <c r="H35" i="6" s="1"/>
  <c r="F32" i="5"/>
  <c r="A33" i="5"/>
  <c r="B35" i="6" l="1"/>
  <c r="C32" i="8" s="1"/>
  <c r="U36" i="6"/>
  <c r="V36" i="6" s="1"/>
  <c r="W36" i="6" s="1"/>
  <c r="D33" i="5"/>
  <c r="C61" i="4"/>
  <c r="D60" i="4"/>
  <c r="K36" i="6"/>
  <c r="L36" i="6" s="1"/>
  <c r="M36" i="6" s="1"/>
  <c r="P36" i="6"/>
  <c r="Q36" i="6" s="1"/>
  <c r="R36" i="6" s="1"/>
  <c r="C37" i="6"/>
  <c r="K37" i="6" s="1"/>
  <c r="L37" i="6" s="1"/>
  <c r="M37" i="6" s="1"/>
  <c r="D34" i="8"/>
  <c r="O46" i="5"/>
  <c r="E33" i="5"/>
  <c r="I33" i="5"/>
  <c r="J34" i="5"/>
  <c r="G36" i="6"/>
  <c r="H36" i="6" s="1"/>
  <c r="F33" i="5"/>
  <c r="C38" i="6"/>
  <c r="A34" i="5"/>
  <c r="F37" i="6" l="1"/>
  <c r="P37" i="6"/>
  <c r="Q37" i="6" s="1"/>
  <c r="R37" i="6" s="1"/>
  <c r="U37" i="6"/>
  <c r="V37" i="6" s="1"/>
  <c r="W37" i="6" s="1"/>
  <c r="D34" i="5"/>
  <c r="C62" i="4"/>
  <c r="D61" i="4"/>
  <c r="B36" i="6"/>
  <c r="C33" i="8" s="1"/>
  <c r="D35" i="8"/>
  <c r="O47" i="5"/>
  <c r="E34" i="5"/>
  <c r="I34" i="5"/>
  <c r="J35" i="5"/>
  <c r="G37" i="6"/>
  <c r="H37" i="6" s="1"/>
  <c r="F34" i="5"/>
  <c r="U38" i="6"/>
  <c r="V38" i="6" s="1"/>
  <c r="W38" i="6" s="1"/>
  <c r="K38" i="6"/>
  <c r="L38" i="6" s="1"/>
  <c r="M38" i="6" s="1"/>
  <c r="P38" i="6"/>
  <c r="Q38" i="6" s="1"/>
  <c r="R38" i="6" s="1"/>
  <c r="F38" i="6"/>
  <c r="C39" i="6"/>
  <c r="A35" i="5"/>
  <c r="B37" i="6" l="1"/>
  <c r="C34" i="8" s="1"/>
  <c r="D35" i="5"/>
  <c r="C63" i="4"/>
  <c r="D62" i="4"/>
  <c r="D37" i="8"/>
  <c r="D36" i="8"/>
  <c r="O48" i="5"/>
  <c r="E35" i="5"/>
  <c r="I35" i="5"/>
  <c r="J36" i="5"/>
  <c r="G38" i="6"/>
  <c r="H38" i="6" s="1"/>
  <c r="B38" i="6" s="1"/>
  <c r="C35" i="8" s="1"/>
  <c r="F35" i="5"/>
  <c r="U39" i="6"/>
  <c r="V39" i="6" s="1"/>
  <c r="W39" i="6" s="1"/>
  <c r="K39" i="6"/>
  <c r="L39" i="6" s="1"/>
  <c r="M39" i="6" s="1"/>
  <c r="P39" i="6"/>
  <c r="Q39" i="6" s="1"/>
  <c r="R39" i="6" s="1"/>
  <c r="F39" i="6"/>
  <c r="C40" i="6"/>
  <c r="A36" i="5"/>
  <c r="D36" i="5" l="1"/>
  <c r="C64" i="4"/>
  <c r="D63" i="4"/>
  <c r="O49" i="5"/>
  <c r="E36" i="5"/>
  <c r="I36" i="5"/>
  <c r="J37" i="5"/>
  <c r="G39" i="6"/>
  <c r="H39" i="6" s="1"/>
  <c r="B39" i="6" s="1"/>
  <c r="C36" i="8" s="1"/>
  <c r="F36" i="5"/>
  <c r="U40" i="6"/>
  <c r="V40" i="6" s="1"/>
  <c r="W40" i="6" s="1"/>
  <c r="K40" i="6"/>
  <c r="L40" i="6" s="1"/>
  <c r="M40" i="6" s="1"/>
  <c r="F40" i="6"/>
  <c r="P40" i="6"/>
  <c r="Q40" i="6" s="1"/>
  <c r="R40" i="6" s="1"/>
  <c r="A37" i="5"/>
  <c r="D37" i="5" l="1"/>
  <c r="C65" i="4"/>
  <c r="D64" i="4"/>
  <c r="C41" i="6"/>
  <c r="F41" i="6" s="1"/>
  <c r="D38" i="8"/>
  <c r="O50" i="5"/>
  <c r="E37" i="5"/>
  <c r="I37" i="5"/>
  <c r="J38" i="5"/>
  <c r="G40" i="6"/>
  <c r="H40" i="6" s="1"/>
  <c r="B40" i="6" s="1"/>
  <c r="C37" i="8" s="1"/>
  <c r="F37" i="5"/>
  <c r="A38" i="5"/>
  <c r="D38" i="5" l="1"/>
  <c r="U41" i="6"/>
  <c r="V41" i="6" s="1"/>
  <c r="W41" i="6" s="1"/>
  <c r="C66" i="4"/>
  <c r="D65" i="4"/>
  <c r="P41" i="6"/>
  <c r="Q41" i="6" s="1"/>
  <c r="R41" i="6" s="1"/>
  <c r="K41" i="6"/>
  <c r="L41" i="6" s="1"/>
  <c r="M41" i="6" s="1"/>
  <c r="C42" i="6"/>
  <c r="P42" i="6" s="1"/>
  <c r="Q42" i="6" s="1"/>
  <c r="R42" i="6" s="1"/>
  <c r="D39" i="8"/>
  <c r="O51" i="5"/>
  <c r="E38" i="5"/>
  <c r="I38" i="5"/>
  <c r="J39" i="5"/>
  <c r="G41" i="6"/>
  <c r="H41" i="6" s="1"/>
  <c r="F38" i="5"/>
  <c r="A39" i="5"/>
  <c r="K42" i="6" l="1"/>
  <c r="L42" i="6" s="1"/>
  <c r="M42" i="6" s="1"/>
  <c r="U42" i="6"/>
  <c r="V42" i="6" s="1"/>
  <c r="W42" i="6" s="1"/>
  <c r="D39" i="5"/>
  <c r="F42" i="6"/>
  <c r="G42" i="6" s="1"/>
  <c r="H42" i="6" s="1"/>
  <c r="C67" i="4"/>
  <c r="D66" i="4"/>
  <c r="B41" i="6"/>
  <c r="C38" i="8" s="1"/>
  <c r="C43" i="6"/>
  <c r="P43" i="6" s="1"/>
  <c r="Q43" i="6" s="1"/>
  <c r="R43" i="6" s="1"/>
  <c r="D40" i="8"/>
  <c r="O52" i="5"/>
  <c r="E39" i="5"/>
  <c r="I39" i="5"/>
  <c r="J40" i="5"/>
  <c r="F39" i="5"/>
  <c r="A40" i="5"/>
  <c r="B42" i="6" l="1"/>
  <c r="C39" i="8" s="1"/>
  <c r="K43" i="6"/>
  <c r="L43" i="6" s="1"/>
  <c r="M43" i="6" s="1"/>
  <c r="D40" i="5"/>
  <c r="U43" i="6"/>
  <c r="V43" i="6" s="1"/>
  <c r="W43" i="6" s="1"/>
  <c r="C68" i="4"/>
  <c r="D67" i="4"/>
  <c r="F43" i="6"/>
  <c r="G43" i="6" s="1"/>
  <c r="H43" i="6" s="1"/>
  <c r="C44" i="6"/>
  <c r="P44" i="6" s="1"/>
  <c r="Q44" i="6" s="1"/>
  <c r="R44" i="6" s="1"/>
  <c r="D41" i="8"/>
  <c r="O53" i="5"/>
  <c r="E40" i="5"/>
  <c r="I40" i="5"/>
  <c r="J41" i="5"/>
  <c r="F40" i="5"/>
  <c r="A41" i="5"/>
  <c r="D41" i="5" l="1"/>
  <c r="B43" i="6"/>
  <c r="C40" i="8" s="1"/>
  <c r="C69" i="4"/>
  <c r="D68" i="4"/>
  <c r="K44" i="6"/>
  <c r="L44" i="6" s="1"/>
  <c r="M44" i="6" s="1"/>
  <c r="U44" i="6"/>
  <c r="V44" i="6" s="1"/>
  <c r="W44" i="6" s="1"/>
  <c r="F44" i="6"/>
  <c r="G44" i="6" s="1"/>
  <c r="H44" i="6" s="1"/>
  <c r="C45" i="6"/>
  <c r="K45" i="6" s="1"/>
  <c r="L45" i="6" s="1"/>
  <c r="M45" i="6" s="1"/>
  <c r="D42" i="8"/>
  <c r="O55" i="5"/>
  <c r="O54" i="5"/>
  <c r="E41" i="5"/>
  <c r="I41" i="5"/>
  <c r="J42" i="5"/>
  <c r="F41" i="5"/>
  <c r="A42" i="5"/>
  <c r="D42" i="5" l="1"/>
  <c r="F45" i="6"/>
  <c r="G45" i="6" s="1"/>
  <c r="H45" i="6" s="1"/>
  <c r="U45" i="6"/>
  <c r="V45" i="6" s="1"/>
  <c r="W45" i="6" s="1"/>
  <c r="P45" i="6"/>
  <c r="Q45" i="6" s="1"/>
  <c r="R45" i="6" s="1"/>
  <c r="C70" i="4"/>
  <c r="D69" i="4"/>
  <c r="B44" i="6"/>
  <c r="C41" i="8" s="1"/>
  <c r="C46" i="6"/>
  <c r="U46" i="6" s="1"/>
  <c r="V46" i="6" s="1"/>
  <c r="W46" i="6" s="1"/>
  <c r="D43" i="8"/>
  <c r="E42" i="5"/>
  <c r="I42" i="5"/>
  <c r="J43" i="5"/>
  <c r="F42" i="5"/>
  <c r="A43" i="5"/>
  <c r="B45" i="6" l="1"/>
  <c r="C42" i="8" s="1"/>
  <c r="D43" i="5"/>
  <c r="C71" i="4"/>
  <c r="D70" i="4"/>
  <c r="F46" i="6"/>
  <c r="G46" i="6" s="1"/>
  <c r="H46" i="6" s="1"/>
  <c r="K46" i="6"/>
  <c r="L46" i="6" s="1"/>
  <c r="M46" i="6" s="1"/>
  <c r="P46" i="6"/>
  <c r="Q46" i="6" s="1"/>
  <c r="R46" i="6" s="1"/>
  <c r="C47" i="6"/>
  <c r="K47" i="6" s="1"/>
  <c r="L47" i="6" s="1"/>
  <c r="M47" i="6" s="1"/>
  <c r="D44" i="8"/>
  <c r="E43" i="5"/>
  <c r="I43" i="5"/>
  <c r="J44" i="5"/>
  <c r="F43" i="5"/>
  <c r="A44" i="5"/>
  <c r="D44" i="5" l="1"/>
  <c r="C72" i="4"/>
  <c r="D71" i="4"/>
  <c r="F47" i="6"/>
  <c r="G47" i="6" s="1"/>
  <c r="H47" i="6" s="1"/>
  <c r="P47" i="6"/>
  <c r="Q47" i="6" s="1"/>
  <c r="R47" i="6" s="1"/>
  <c r="U47" i="6"/>
  <c r="V47" i="6" s="1"/>
  <c r="W47" i="6" s="1"/>
  <c r="B46" i="6"/>
  <c r="C43" i="8" s="1"/>
  <c r="C48" i="6"/>
  <c r="P48" i="6" s="1"/>
  <c r="Q48" i="6" s="1"/>
  <c r="R48" i="6" s="1"/>
  <c r="D45" i="8"/>
  <c r="E44" i="5"/>
  <c r="I44" i="5"/>
  <c r="J45" i="5"/>
  <c r="F44" i="5"/>
  <c r="A45" i="5"/>
  <c r="D45" i="5" l="1"/>
  <c r="C73" i="4"/>
  <c r="D72" i="4"/>
  <c r="F48" i="6"/>
  <c r="G48" i="6" s="1"/>
  <c r="H48" i="6" s="1"/>
  <c r="U48" i="6"/>
  <c r="V48" i="6" s="1"/>
  <c r="W48" i="6" s="1"/>
  <c r="K48" i="6"/>
  <c r="L48" i="6" s="1"/>
  <c r="M48" i="6" s="1"/>
  <c r="B47" i="6"/>
  <c r="C44" i="8" s="1"/>
  <c r="C49" i="6"/>
  <c r="F49" i="6" s="1"/>
  <c r="D46" i="8"/>
  <c r="E45" i="5"/>
  <c r="I45" i="5"/>
  <c r="J46" i="5"/>
  <c r="F45" i="5"/>
  <c r="A46" i="5"/>
  <c r="D46" i="5" l="1"/>
  <c r="C74" i="4"/>
  <c r="D73" i="4"/>
  <c r="K49" i="6"/>
  <c r="L49" i="6" s="1"/>
  <c r="M49" i="6" s="1"/>
  <c r="P49" i="6"/>
  <c r="Q49" i="6" s="1"/>
  <c r="R49" i="6" s="1"/>
  <c r="U49" i="6"/>
  <c r="V49" i="6" s="1"/>
  <c r="W49" i="6" s="1"/>
  <c r="B48" i="6"/>
  <c r="C45" i="8" s="1"/>
  <c r="C50" i="6"/>
  <c r="U50" i="6" s="1"/>
  <c r="V50" i="6" s="1"/>
  <c r="W50" i="6" s="1"/>
  <c r="D47" i="8"/>
  <c r="E46" i="5"/>
  <c r="I46" i="5"/>
  <c r="J47" i="5"/>
  <c r="G49" i="6"/>
  <c r="H49" i="6" s="1"/>
  <c r="F46" i="5"/>
  <c r="A47" i="5"/>
  <c r="D47" i="5" l="1"/>
  <c r="C75" i="4"/>
  <c r="D74" i="4"/>
  <c r="K50" i="6"/>
  <c r="L50" i="6" s="1"/>
  <c r="M50" i="6" s="1"/>
  <c r="F50" i="6"/>
  <c r="G50" i="6" s="1"/>
  <c r="H50" i="6" s="1"/>
  <c r="P50" i="6"/>
  <c r="Q50" i="6" s="1"/>
  <c r="R50" i="6" s="1"/>
  <c r="B49" i="6"/>
  <c r="C46" i="8" s="1"/>
  <c r="C51" i="6"/>
  <c r="P51" i="6" s="1"/>
  <c r="Q51" i="6" s="1"/>
  <c r="R51" i="6" s="1"/>
  <c r="D48" i="8"/>
  <c r="E47" i="5"/>
  <c r="I47" i="5"/>
  <c r="J48" i="5"/>
  <c r="F47" i="5"/>
  <c r="A48" i="5"/>
  <c r="D48" i="5" l="1"/>
  <c r="C76" i="4"/>
  <c r="D75" i="4"/>
  <c r="B50" i="6"/>
  <c r="C47" i="8" s="1"/>
  <c r="K51" i="6"/>
  <c r="L51" i="6" s="1"/>
  <c r="M51" i="6" s="1"/>
  <c r="U51" i="6"/>
  <c r="V51" i="6" s="1"/>
  <c r="W51" i="6" s="1"/>
  <c r="F51" i="6"/>
  <c r="G51" i="6" s="1"/>
  <c r="H51" i="6" s="1"/>
  <c r="C52" i="6"/>
  <c r="U52" i="6" s="1"/>
  <c r="V52" i="6" s="1"/>
  <c r="W52" i="6" s="1"/>
  <c r="D49" i="8"/>
  <c r="E48" i="5"/>
  <c r="I48" i="5"/>
  <c r="J49" i="5"/>
  <c r="F48" i="5"/>
  <c r="A49" i="5"/>
  <c r="D49" i="5" l="1"/>
  <c r="C77" i="4"/>
  <c r="D76" i="4"/>
  <c r="K52" i="6"/>
  <c r="L52" i="6" s="1"/>
  <c r="M52" i="6" s="1"/>
  <c r="B51" i="6"/>
  <c r="C48" i="8" s="1"/>
  <c r="F52" i="6"/>
  <c r="G52" i="6" s="1"/>
  <c r="H52" i="6" s="1"/>
  <c r="P52" i="6"/>
  <c r="Q52" i="6" s="1"/>
  <c r="R52" i="6" s="1"/>
  <c r="C53" i="6"/>
  <c r="K53" i="6" s="1"/>
  <c r="L53" i="6" s="1"/>
  <c r="M53" i="6" s="1"/>
  <c r="D50" i="8"/>
  <c r="E49" i="5"/>
  <c r="I49" i="5"/>
  <c r="J50" i="5"/>
  <c r="F49" i="5"/>
  <c r="A50" i="5"/>
  <c r="D50" i="5" l="1"/>
  <c r="C78" i="4"/>
  <c r="D77" i="4"/>
  <c r="F53" i="6"/>
  <c r="G53" i="6" s="1"/>
  <c r="H53" i="6" s="1"/>
  <c r="P53" i="6"/>
  <c r="Q53" i="6" s="1"/>
  <c r="R53" i="6" s="1"/>
  <c r="U53" i="6"/>
  <c r="V53" i="6" s="1"/>
  <c r="W53" i="6" s="1"/>
  <c r="B52" i="6"/>
  <c r="C49" i="8" s="1"/>
  <c r="C54" i="6"/>
  <c r="U54" i="6" s="1"/>
  <c r="V54" i="6" s="1"/>
  <c r="W54" i="6" s="1"/>
  <c r="D51" i="8"/>
  <c r="E50" i="5"/>
  <c r="I50" i="5"/>
  <c r="J51" i="5"/>
  <c r="F50" i="5"/>
  <c r="A51" i="5"/>
  <c r="D51" i="5" l="1"/>
  <c r="K54" i="6"/>
  <c r="L54" i="6" s="1"/>
  <c r="M54" i="6" s="1"/>
  <c r="C79" i="4"/>
  <c r="D78" i="4"/>
  <c r="P54" i="6"/>
  <c r="Q54" i="6" s="1"/>
  <c r="R54" i="6" s="1"/>
  <c r="F54" i="6"/>
  <c r="G54" i="6" s="1"/>
  <c r="H54" i="6" s="1"/>
  <c r="B53" i="6"/>
  <c r="C50" i="8" s="1"/>
  <c r="C55" i="6"/>
  <c r="U55" i="6" s="1"/>
  <c r="V55" i="6" s="1"/>
  <c r="W55" i="6" s="1"/>
  <c r="D52" i="8"/>
  <c r="E51" i="5"/>
  <c r="I51" i="5"/>
  <c r="J52" i="5"/>
  <c r="F51" i="5"/>
  <c r="A52" i="5"/>
  <c r="D52" i="5" l="1"/>
  <c r="K55" i="6"/>
  <c r="L55" i="6" s="1"/>
  <c r="M55" i="6" s="1"/>
  <c r="F55" i="6"/>
  <c r="G55" i="6" s="1"/>
  <c r="H55" i="6" s="1"/>
  <c r="B54" i="6"/>
  <c r="C51" i="8" s="1"/>
  <c r="P55" i="6"/>
  <c r="Q55" i="6" s="1"/>
  <c r="R55" i="6" s="1"/>
  <c r="D79" i="4"/>
  <c r="C59" i="6"/>
  <c r="D56" i="8"/>
  <c r="A56" i="5"/>
  <c r="C56" i="6"/>
  <c r="K56" i="6" s="1"/>
  <c r="L56" i="6" s="1"/>
  <c r="M56" i="6" s="1"/>
  <c r="D53" i="8"/>
  <c r="E52" i="5"/>
  <c r="I52" i="5"/>
  <c r="J53" i="5"/>
  <c r="F52" i="5"/>
  <c r="A53" i="5"/>
  <c r="P56" i="6" l="1"/>
  <c r="Q56" i="6" s="1"/>
  <c r="R56" i="6" s="1"/>
  <c r="F56" i="6"/>
  <c r="D53" i="5"/>
  <c r="B55" i="6"/>
  <c r="C52" i="8" s="1"/>
  <c r="U56" i="6"/>
  <c r="V56" i="6" s="1"/>
  <c r="W56" i="6" s="1"/>
  <c r="D56" i="5"/>
  <c r="I56" i="5"/>
  <c r="F56" i="5"/>
  <c r="U59" i="6"/>
  <c r="V59" i="6" s="1"/>
  <c r="W59" i="6" s="1"/>
  <c r="F59" i="6"/>
  <c r="G59" i="6" s="1"/>
  <c r="H59" i="6" s="1"/>
  <c r="P59" i="6"/>
  <c r="Q59" i="6" s="1"/>
  <c r="R59" i="6" s="1"/>
  <c r="K59" i="6"/>
  <c r="L59" i="6" s="1"/>
  <c r="M59" i="6" s="1"/>
  <c r="C57" i="6"/>
  <c r="P57" i="6" s="1"/>
  <c r="Q57" i="6" s="1"/>
  <c r="R57" i="6" s="1"/>
  <c r="D54" i="8"/>
  <c r="E53" i="5"/>
  <c r="I53" i="5"/>
  <c r="J54" i="5"/>
  <c r="G56" i="6"/>
  <c r="H56" i="6" s="1"/>
  <c r="F53" i="5"/>
  <c r="A54" i="5"/>
  <c r="D54" i="5" l="1"/>
  <c r="B56" i="6"/>
  <c r="C53" i="8" s="1"/>
  <c r="K57" i="6"/>
  <c r="L57" i="6" s="1"/>
  <c r="M57" i="6" s="1"/>
  <c r="H56" i="5"/>
  <c r="P56" i="5" s="1"/>
  <c r="Q56" i="5" s="1"/>
  <c r="I56" i="8" s="1"/>
  <c r="K56" i="8" s="1"/>
  <c r="H79" i="4" s="1"/>
  <c r="U57" i="6"/>
  <c r="V57" i="6" s="1"/>
  <c r="W57" i="6" s="1"/>
  <c r="F57" i="6"/>
  <c r="G57" i="6" s="1"/>
  <c r="H57" i="6" s="1"/>
  <c r="B59" i="6"/>
  <c r="C56" i="8" s="1"/>
  <c r="C58" i="6"/>
  <c r="U58" i="6" s="1"/>
  <c r="V58" i="6" s="1"/>
  <c r="W58" i="6" s="1"/>
  <c r="D55" i="8"/>
  <c r="E54" i="5"/>
  <c r="I54" i="5"/>
  <c r="J55" i="5"/>
  <c r="F54" i="5"/>
  <c r="A55" i="5"/>
  <c r="B57" i="6" l="1"/>
  <c r="C54" i="8" s="1"/>
  <c r="D55" i="5"/>
  <c r="F58" i="6"/>
  <c r="G58" i="6" s="1"/>
  <c r="H58" i="6" s="1"/>
  <c r="K58" i="6"/>
  <c r="L58" i="6" s="1"/>
  <c r="M58" i="6" s="1"/>
  <c r="P58" i="6"/>
  <c r="Q58" i="6" s="1"/>
  <c r="R58" i="6" s="1"/>
  <c r="J56" i="5"/>
  <c r="K56" i="5" s="1"/>
  <c r="E56" i="8" s="1"/>
  <c r="G56" i="8" s="1"/>
  <c r="E55" i="5"/>
  <c r="I55" i="5"/>
  <c r="F55" i="5"/>
  <c r="B58" i="6" l="1"/>
  <c r="C55" i="8" s="1"/>
  <c r="G79" i="4"/>
  <c r="L56" i="8"/>
  <c r="A57" i="5"/>
  <c r="A58" i="5" l="1"/>
  <c r="A59" i="5" l="1"/>
  <c r="A60" i="5" l="1"/>
  <c r="A61" i="5" l="1"/>
  <c r="A62" i="5" l="1"/>
  <c r="A63" i="5" l="1"/>
  <c r="A64" i="5" l="1"/>
  <c r="A65" i="5" l="1"/>
  <c r="A66" i="5" l="1"/>
  <c r="A67" i="5" l="1"/>
  <c r="A68" i="5" l="1"/>
  <c r="A69" i="5" l="1"/>
  <c r="A70" i="5" l="1"/>
  <c r="A71" i="5" l="1"/>
  <c r="A72" i="5" l="1"/>
  <c r="H55" i="5" l="1"/>
  <c r="H54" i="5"/>
  <c r="K54" i="5" s="1"/>
  <c r="H53" i="5"/>
  <c r="K53" i="5" s="1"/>
  <c r="H52" i="5"/>
  <c r="K52" i="5" s="1"/>
  <c r="H51" i="5"/>
  <c r="K51" i="5" s="1"/>
  <c r="H50" i="5"/>
  <c r="K50" i="5" s="1"/>
  <c r="H49" i="5"/>
  <c r="K49" i="5" s="1"/>
  <c r="H48" i="5"/>
  <c r="K48" i="5" s="1"/>
  <c r="H47" i="5"/>
  <c r="K47" i="5" s="1"/>
  <c r="H46" i="5"/>
  <c r="K46" i="5" s="1"/>
  <c r="H45" i="5"/>
  <c r="K45" i="5" s="1"/>
  <c r="H44" i="5"/>
  <c r="K44" i="5" s="1"/>
  <c r="H43" i="5"/>
  <c r="K43" i="5" s="1"/>
  <c r="H42" i="5"/>
  <c r="K42" i="5" s="1"/>
  <c r="H41" i="5"/>
  <c r="K41" i="5" s="1"/>
  <c r="H40" i="5"/>
  <c r="K40" i="5" s="1"/>
  <c r="H39" i="5"/>
  <c r="K39" i="5" s="1"/>
  <c r="H38" i="5"/>
  <c r="K38" i="5" s="1"/>
  <c r="H37" i="5"/>
  <c r="K37" i="5" s="1"/>
  <c r="H36" i="5"/>
  <c r="K36" i="5" s="1"/>
  <c r="H35" i="5"/>
  <c r="K35" i="5" s="1"/>
  <c r="H34" i="5"/>
  <c r="K34" i="5" s="1"/>
  <c r="H33" i="5"/>
  <c r="K33" i="5" s="1"/>
  <c r="H32" i="5"/>
  <c r="K32" i="5" s="1"/>
  <c r="H31" i="5"/>
  <c r="K31" i="5" s="1"/>
  <c r="H30" i="5"/>
  <c r="K30" i="5" s="1"/>
  <c r="H29" i="5"/>
  <c r="K29" i="5" s="1"/>
  <c r="H28" i="5"/>
  <c r="K28" i="5" s="1"/>
  <c r="H27" i="5"/>
  <c r="K27" i="5" s="1"/>
  <c r="H26" i="5"/>
  <c r="K26" i="5" s="1"/>
  <c r="H25" i="5"/>
  <c r="K25" i="5" s="1"/>
  <c r="H24" i="5"/>
  <c r="K24" i="5" s="1"/>
  <c r="H23" i="5"/>
  <c r="K23" i="5" s="1"/>
  <c r="H20" i="5"/>
  <c r="K20" i="5" s="1"/>
  <c r="H19" i="5"/>
  <c r="K19" i="5" s="1"/>
  <c r="H18" i="5"/>
  <c r="K18" i="5" s="1"/>
  <c r="H17" i="5"/>
  <c r="K17" i="5" s="1"/>
  <c r="H16" i="5"/>
  <c r="K16" i="5" s="1"/>
  <c r="H15" i="5"/>
  <c r="K15" i="5" s="1"/>
  <c r="H14" i="5"/>
  <c r="K14" i="5" s="1"/>
  <c r="H13" i="5"/>
  <c r="K13" i="5" s="1"/>
  <c r="H12" i="5"/>
  <c r="H11" i="5"/>
  <c r="K11" i="5" s="1"/>
  <c r="H9" i="5"/>
  <c r="K9" i="5" s="1"/>
  <c r="H8" i="5"/>
  <c r="K8" i="5" s="1"/>
  <c r="K12" i="5" l="1"/>
  <c r="E12" i="8" s="1"/>
  <c r="N12" i="5"/>
  <c r="F12" i="8" s="1"/>
  <c r="P55" i="5"/>
  <c r="Q55" i="5" s="1"/>
  <c r="I55" i="8" s="1"/>
  <c r="K55" i="8" s="1"/>
  <c r="H78" i="4" s="1"/>
  <c r="K55" i="5"/>
  <c r="P8" i="5"/>
  <c r="Q8" i="5" s="1"/>
  <c r="N8" i="5"/>
  <c r="F8" i="8" s="1"/>
  <c r="P24" i="5"/>
  <c r="Q24" i="5" s="1"/>
  <c r="I24" i="8" s="1"/>
  <c r="K24" i="8" s="1"/>
  <c r="H47" i="4" s="1"/>
  <c r="P32" i="5"/>
  <c r="P40" i="5"/>
  <c r="Q40" i="5" s="1"/>
  <c r="I40" i="8" s="1"/>
  <c r="K40" i="8" s="1"/>
  <c r="H63" i="4" s="1"/>
  <c r="P48" i="5"/>
  <c r="Q48" i="5" s="1"/>
  <c r="I48" i="8" s="1"/>
  <c r="K48" i="8" s="1"/>
  <c r="H71" i="4" s="1"/>
  <c r="P33" i="5"/>
  <c r="P41" i="5"/>
  <c r="P49" i="5"/>
  <c r="P25" i="5"/>
  <c r="P42" i="5"/>
  <c r="P50" i="5"/>
  <c r="P16" i="5"/>
  <c r="Q16" i="5" s="1"/>
  <c r="I16" i="8" s="1"/>
  <c r="K16" i="8" s="1"/>
  <c r="H39" i="4" s="1"/>
  <c r="P26" i="5"/>
  <c r="P27" i="5"/>
  <c r="P35" i="5"/>
  <c r="P43" i="5"/>
  <c r="P51" i="5"/>
  <c r="P17" i="5"/>
  <c r="P11" i="5"/>
  <c r="P20" i="5"/>
  <c r="P28" i="5"/>
  <c r="P36" i="5"/>
  <c r="P44" i="5"/>
  <c r="P52" i="5"/>
  <c r="P34" i="5"/>
  <c r="P13" i="5"/>
  <c r="P21" i="5"/>
  <c r="P29" i="5"/>
  <c r="P37" i="5"/>
  <c r="P45" i="5"/>
  <c r="P53" i="5"/>
  <c r="P18" i="5"/>
  <c r="P12" i="5"/>
  <c r="P14" i="5"/>
  <c r="P22" i="5"/>
  <c r="P30" i="5"/>
  <c r="P38" i="5"/>
  <c r="P46" i="5"/>
  <c r="P54" i="5"/>
  <c r="P9" i="5"/>
  <c r="P10" i="5"/>
  <c r="P19" i="5"/>
  <c r="P15" i="5"/>
  <c r="P23" i="5"/>
  <c r="P31" i="5"/>
  <c r="P39" i="5"/>
  <c r="P47" i="5"/>
  <c r="E8" i="8"/>
  <c r="E11" i="8"/>
  <c r="G11" i="8" s="1"/>
  <c r="E13" i="8"/>
  <c r="G13" i="8" s="1"/>
  <c r="E9" i="8"/>
  <c r="G9" i="8" s="1"/>
  <c r="G32" i="4" s="1"/>
  <c r="E10" i="8"/>
  <c r="G10" i="8" s="1"/>
  <c r="E14" i="8"/>
  <c r="G14" i="8" s="1"/>
  <c r="E55" i="8"/>
  <c r="G55" i="8" s="1"/>
  <c r="H7" i="5"/>
  <c r="E16" i="8"/>
  <c r="G16" i="8" s="1"/>
  <c r="E32" i="8"/>
  <c r="G32" i="8" s="1"/>
  <c r="E24" i="8"/>
  <c r="G24" i="8" s="1"/>
  <c r="E40" i="8"/>
  <c r="G40" i="8" s="1"/>
  <c r="E48" i="8"/>
  <c r="G48" i="8" s="1"/>
  <c r="E34" i="8"/>
  <c r="G34" i="8" s="1"/>
  <c r="E19" i="8"/>
  <c r="G19" i="8" s="1"/>
  <c r="E27" i="8"/>
  <c r="G27" i="8" s="1"/>
  <c r="E35" i="8"/>
  <c r="G35" i="8" s="1"/>
  <c r="E43" i="8"/>
  <c r="G43" i="8" s="1"/>
  <c r="E51" i="8"/>
  <c r="G51" i="8" s="1"/>
  <c r="E42" i="8"/>
  <c r="G42" i="8" s="1"/>
  <c r="E20" i="8"/>
  <c r="G20" i="8" s="1"/>
  <c r="E21" i="8"/>
  <c r="G21" i="8" s="1"/>
  <c r="E29" i="8"/>
  <c r="G29" i="8" s="1"/>
  <c r="E37" i="8"/>
  <c r="G37" i="8" s="1"/>
  <c r="E45" i="8"/>
  <c r="G45" i="8" s="1"/>
  <c r="E53" i="8"/>
  <c r="G53" i="8" s="1"/>
  <c r="E52" i="8"/>
  <c r="G52" i="8" s="1"/>
  <c r="E22" i="8"/>
  <c r="G22" i="8" s="1"/>
  <c r="E30" i="8"/>
  <c r="G30" i="8" s="1"/>
  <c r="E38" i="8"/>
  <c r="G38" i="8" s="1"/>
  <c r="E46" i="8"/>
  <c r="G46" i="8" s="1"/>
  <c r="E26" i="8"/>
  <c r="G26" i="8" s="1"/>
  <c r="E36" i="8"/>
  <c r="G36" i="8" s="1"/>
  <c r="E15" i="8"/>
  <c r="G15" i="8" s="1"/>
  <c r="E23" i="8"/>
  <c r="G23" i="8" s="1"/>
  <c r="E31" i="8"/>
  <c r="G31" i="8" s="1"/>
  <c r="E39" i="8"/>
  <c r="G39" i="8" s="1"/>
  <c r="E47" i="8"/>
  <c r="G47" i="8" s="1"/>
  <c r="E54" i="8"/>
  <c r="G54" i="8" s="1"/>
  <c r="E18" i="8"/>
  <c r="G18" i="8" s="1"/>
  <c r="E44" i="8"/>
  <c r="G44" i="8" s="1"/>
  <c r="E50" i="8"/>
  <c r="G50" i="8" s="1"/>
  <c r="E28" i="8"/>
  <c r="G28" i="8" s="1"/>
  <c r="E17" i="8"/>
  <c r="G17" i="8" s="1"/>
  <c r="E25" i="8"/>
  <c r="G25" i="8" s="1"/>
  <c r="E33" i="8"/>
  <c r="G33" i="8" s="1"/>
  <c r="E41" i="8"/>
  <c r="G41" i="8" s="1"/>
  <c r="E49" i="8"/>
  <c r="G49" i="8" s="1"/>
  <c r="G12" i="8" l="1"/>
  <c r="G8" i="8"/>
  <c r="G31" i="4" s="1"/>
  <c r="K7" i="5"/>
  <c r="E7" i="8" s="1"/>
  <c r="N7" i="5"/>
  <c r="F7" i="8" s="1"/>
  <c r="Q15" i="5"/>
  <c r="I15" i="8" s="1"/>
  <c r="K15" i="8" s="1"/>
  <c r="Q38" i="5"/>
  <c r="I38" i="8" s="1"/>
  <c r="K38" i="8" s="1"/>
  <c r="H61" i="4" s="1"/>
  <c r="Q37" i="5"/>
  <c r="I37" i="8" s="1"/>
  <c r="K37" i="8" s="1"/>
  <c r="H60" i="4" s="1"/>
  <c r="Q28" i="5"/>
  <c r="I28" i="8" s="1"/>
  <c r="K28" i="8" s="1"/>
  <c r="H51" i="4" s="1"/>
  <c r="Q26" i="5"/>
  <c r="I26" i="8" s="1"/>
  <c r="K26" i="8" s="1"/>
  <c r="Q47" i="5"/>
  <c r="I47" i="8" s="1"/>
  <c r="K47" i="8" s="1"/>
  <c r="H70" i="4" s="1"/>
  <c r="Q30" i="5"/>
  <c r="I30" i="8" s="1"/>
  <c r="K30" i="8" s="1"/>
  <c r="H53" i="4" s="1"/>
  <c r="Q29" i="5"/>
  <c r="I29" i="8" s="1"/>
  <c r="K29" i="8" s="1"/>
  <c r="Q20" i="5"/>
  <c r="I20" i="8" s="1"/>
  <c r="K20" i="8" s="1"/>
  <c r="H43" i="4" s="1"/>
  <c r="Q19" i="5"/>
  <c r="I19" i="8" s="1"/>
  <c r="K19" i="8" s="1"/>
  <c r="H42" i="4" s="1"/>
  <c r="Q22" i="5"/>
  <c r="I22" i="8" s="1"/>
  <c r="K22" i="8" s="1"/>
  <c r="Q21" i="5"/>
  <c r="I21" i="8" s="1"/>
  <c r="K21" i="8" s="1"/>
  <c r="Q11" i="5"/>
  <c r="I11" i="8" s="1"/>
  <c r="K11" i="8" s="1"/>
  <c r="Q50" i="5"/>
  <c r="I50" i="8" s="1"/>
  <c r="K50" i="8" s="1"/>
  <c r="Q32" i="5"/>
  <c r="I32" i="8" s="1"/>
  <c r="K32" i="8" s="1"/>
  <c r="Q39" i="5"/>
  <c r="I39" i="8" s="1"/>
  <c r="K39" i="8" s="1"/>
  <c r="Q10" i="5"/>
  <c r="I10" i="8" s="1"/>
  <c r="K10" i="8" s="1"/>
  <c r="Q14" i="5"/>
  <c r="I14" i="8" s="1"/>
  <c r="K14" i="8" s="1"/>
  <c r="H37" i="4" s="1"/>
  <c r="Q13" i="5"/>
  <c r="I13" i="8" s="1"/>
  <c r="K13" i="8" s="1"/>
  <c r="H36" i="4" s="1"/>
  <c r="Q17" i="5"/>
  <c r="I17" i="8" s="1"/>
  <c r="K17" i="8" s="1"/>
  <c r="Q42" i="5"/>
  <c r="I42" i="8" s="1"/>
  <c r="K42" i="8" s="1"/>
  <c r="Q12" i="5"/>
  <c r="I12" i="8" s="1"/>
  <c r="K12" i="8" s="1"/>
  <c r="H35" i="4" s="1"/>
  <c r="Q34" i="5"/>
  <c r="I34" i="8" s="1"/>
  <c r="K34" i="8" s="1"/>
  <c r="H57" i="4" s="1"/>
  <c r="Q51" i="5"/>
  <c r="I51" i="8" s="1"/>
  <c r="K51" i="8" s="1"/>
  <c r="H74" i="4" s="1"/>
  <c r="Q25" i="5"/>
  <c r="I25" i="8" s="1"/>
  <c r="K25" i="8" s="1"/>
  <c r="H48" i="4" s="1"/>
  <c r="Q31" i="5"/>
  <c r="I31" i="8" s="1"/>
  <c r="K31" i="8" s="1"/>
  <c r="Q54" i="5"/>
  <c r="I54" i="8" s="1"/>
  <c r="K54" i="8" s="1"/>
  <c r="Q18" i="5"/>
  <c r="I18" i="8" s="1"/>
  <c r="K18" i="8" s="1"/>
  <c r="Q52" i="5"/>
  <c r="I52" i="8" s="1"/>
  <c r="K52" i="8" s="1"/>
  <c r="Q43" i="5"/>
  <c r="I43" i="8" s="1"/>
  <c r="K43" i="8" s="1"/>
  <c r="Q49" i="5"/>
  <c r="I49" i="8" s="1"/>
  <c r="K49" i="8" s="1"/>
  <c r="Q23" i="5"/>
  <c r="I23" i="8" s="1"/>
  <c r="K23" i="8" s="1"/>
  <c r="Q53" i="5"/>
  <c r="I53" i="8" s="1"/>
  <c r="K53" i="8" s="1"/>
  <c r="Q44" i="5"/>
  <c r="I44" i="8" s="1"/>
  <c r="K44" i="8" s="1"/>
  <c r="H67" i="4" s="1"/>
  <c r="Q35" i="5"/>
  <c r="I35" i="8" s="1"/>
  <c r="K35" i="8" s="1"/>
  <c r="H58" i="4" s="1"/>
  <c r="Q41" i="5"/>
  <c r="I41" i="8" s="1"/>
  <c r="K41" i="8" s="1"/>
  <c r="Q46" i="5"/>
  <c r="I46" i="8" s="1"/>
  <c r="K46" i="8" s="1"/>
  <c r="Q45" i="5"/>
  <c r="I45" i="8" s="1"/>
  <c r="K45" i="8" s="1"/>
  <c r="Q36" i="5"/>
  <c r="I36" i="8" s="1"/>
  <c r="K36" i="8" s="1"/>
  <c r="H59" i="4" s="1"/>
  <c r="Q27" i="5"/>
  <c r="I27" i="8" s="1"/>
  <c r="K27" i="8" s="1"/>
  <c r="Q33" i="5"/>
  <c r="I33" i="8" s="1"/>
  <c r="K33" i="8" s="1"/>
  <c r="Q9" i="5"/>
  <c r="I9" i="8" s="1"/>
  <c r="K9" i="8" s="1"/>
  <c r="G33" i="4"/>
  <c r="G45" i="4"/>
  <c r="G56" i="4"/>
  <c r="G46" i="4"/>
  <c r="G75" i="4"/>
  <c r="G47" i="4"/>
  <c r="G51" i="4"/>
  <c r="G66" i="4"/>
  <c r="G68" i="4"/>
  <c r="G67" i="4"/>
  <c r="G64" i="4"/>
  <c r="G77" i="4"/>
  <c r="G69" i="4"/>
  <c r="G42" i="4"/>
  <c r="G70" i="4"/>
  <c r="G48" i="4"/>
  <c r="G53" i="4"/>
  <c r="G43" i="4"/>
  <c r="G34" i="4"/>
  <c r="L16" i="8"/>
  <c r="G39" i="4"/>
  <c r="G55" i="4"/>
  <c r="G72" i="4"/>
  <c r="G49" i="4"/>
  <c r="G50" i="4"/>
  <c r="L55" i="8"/>
  <c r="G78" i="4"/>
  <c r="G73" i="4"/>
  <c r="L48" i="8"/>
  <c r="G71" i="4"/>
  <c r="G62" i="4"/>
  <c r="G40" i="4"/>
  <c r="G54" i="4"/>
  <c r="G65" i="4"/>
  <c r="L40" i="8"/>
  <c r="G63" i="4"/>
  <c r="L24" i="8"/>
  <c r="I8" i="8"/>
  <c r="K8" i="8" s="1"/>
  <c r="H31" i="4" s="1"/>
  <c r="P7" i="5"/>
  <c r="G7" i="8" l="1"/>
  <c r="G30" i="4" s="1"/>
  <c r="H50" i="4"/>
  <c r="L27" i="8"/>
  <c r="H46" i="4"/>
  <c r="L23" i="8"/>
  <c r="H62" i="4"/>
  <c r="L39" i="8"/>
  <c r="H52" i="4"/>
  <c r="L29" i="8"/>
  <c r="H72" i="4"/>
  <c r="L49" i="8"/>
  <c r="H55" i="4"/>
  <c r="L32" i="8"/>
  <c r="H73" i="4"/>
  <c r="L50" i="8"/>
  <c r="H66" i="4"/>
  <c r="L43" i="8"/>
  <c r="H69" i="4"/>
  <c r="L46" i="8"/>
  <c r="H75" i="4"/>
  <c r="L52" i="8"/>
  <c r="H65" i="4"/>
  <c r="L42" i="8"/>
  <c r="H34" i="4"/>
  <c r="L11" i="8"/>
  <c r="H49" i="4"/>
  <c r="L26" i="8"/>
  <c r="H68" i="4"/>
  <c r="L45" i="8"/>
  <c r="H64" i="4"/>
  <c r="L41" i="8"/>
  <c r="H41" i="4"/>
  <c r="L18" i="8"/>
  <c r="H40" i="4"/>
  <c r="L17" i="8"/>
  <c r="H44" i="4"/>
  <c r="L21" i="8"/>
  <c r="H77" i="4"/>
  <c r="L54" i="8"/>
  <c r="H45" i="4"/>
  <c r="L22" i="8"/>
  <c r="H54" i="4"/>
  <c r="L31" i="8"/>
  <c r="H56" i="4"/>
  <c r="L33" i="8"/>
  <c r="H76" i="4"/>
  <c r="L53" i="8"/>
  <c r="H33" i="4"/>
  <c r="L10" i="8"/>
  <c r="H38" i="4"/>
  <c r="L15" i="8"/>
  <c r="Q7" i="5"/>
  <c r="I7" i="8" s="1"/>
  <c r="K7" i="8" s="1"/>
  <c r="H30" i="4" s="1"/>
  <c r="H32" i="4"/>
  <c r="L9" i="8"/>
  <c r="L44" i="8"/>
  <c r="L28" i="8"/>
  <c r="L25" i="8"/>
  <c r="L47" i="8"/>
  <c r="L20" i="8"/>
  <c r="L19" i="8"/>
  <c r="L30" i="8"/>
  <c r="G76" i="4"/>
  <c r="G52" i="4"/>
  <c r="G41" i="4"/>
  <c r="G38" i="4"/>
  <c r="G44" i="4"/>
  <c r="L8" i="8"/>
  <c r="L12" i="8"/>
  <c r="G35" i="4"/>
  <c r="L35" i="8"/>
  <c r="G58" i="4"/>
  <c r="L36" i="8"/>
  <c r="G59" i="4"/>
  <c r="L51" i="8"/>
  <c r="G74" i="4"/>
  <c r="L13" i="8"/>
  <c r="G36" i="4"/>
  <c r="L14" i="8"/>
  <c r="G37" i="4"/>
  <c r="L34" i="8"/>
  <c r="G57" i="4"/>
  <c r="L38" i="8"/>
  <c r="G61" i="4"/>
  <c r="L37" i="8"/>
  <c r="G60" i="4"/>
  <c r="L7"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tc={7D5B473B-E977-41C7-87BE-45AF415AA8B2}</author>
    <author>tc={0E64E0B2-A37C-4275-8B66-AEEAEE976465}</author>
    <author>tc={F5ABCD96-CAFB-455F-A89E-E5B23D914838}</author>
    <author>tc={B2BF0CCD-BAA5-49FB-8C2F-B583822B5DF2}</author>
  </authors>
  <commentList>
    <comment ref="H9" authorId="0" shapeId="0" xr:uid="{7D5B473B-E977-41C7-87BE-45AF415AA8B2}">
      <text>
        <t>[Threaded comment]
Your version of Excel allows you to read this threaded comment; however, any edits to it will get removed if the file is opened in a newer version of Excel. Learn more: https://go.microsoft.com/fwlink/?linkid=870924
Comment:
    Prorated using Part-Year Factors</t>
      </text>
    </comment>
    <comment ref="M9" authorId="1" shapeId="0" xr:uid="{0E64E0B2-A37C-4275-8B66-AEEAEE976465}">
      <text>
        <t>[Threaded comment]
Your version of Excel allows you to read this threaded comment; however, any edits to it will get removed if the file is opened in a newer version of Excel. Learn more: https://go.microsoft.com/fwlink/?linkid=870924
Comment:
    Prorated using Part-Year Factors</t>
      </text>
    </comment>
    <comment ref="R9" authorId="2" shapeId="0" xr:uid="{F5ABCD96-CAFB-455F-A89E-E5B23D914838}">
      <text>
        <t>[Threaded comment]
Your version of Excel allows you to read this threaded comment; however, any edits to it will get removed if the file is opened in a newer version of Excel. Learn more: https://go.microsoft.com/fwlink/?linkid=870924
Comment:
    Prorated using Part-Year Factors</t>
      </text>
    </comment>
    <comment ref="W9" authorId="3" shapeId="0" xr:uid="{B2BF0CCD-BAA5-49FB-8C2F-B583822B5DF2}">
      <text>
        <t>[Threaded comment]
Your version of Excel allows you to read this threaded comment; however, any edits to it will get removed if the file is opened in a newer version of Excel. Learn more: https://go.microsoft.com/fwlink/?linkid=870924
Comment:
    Prorated using Part-Year Factors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tc={48E76FC1-6B4D-4989-BEB0-2160864954A5}</author>
    <author>tc={FBB1BE3C-4183-4E64-914A-EF7736AD5345}</author>
    <author>tc={4FC1BAA0-D357-4187-AB33-E10D7EFCB684}</author>
  </authors>
  <commentList>
    <comment ref="J5" authorId="0" shapeId="0" xr:uid="{48E76FC1-6B4D-4989-BEB0-2160864954A5}">
      <text>
        <t>[Threaded comment]
Your version of Excel allows you to read this threaded comment; however, any edits to it will get removed if the file is opened in a newer version of Excel. Learn more: https://go.microsoft.com/fwlink/?linkid=870924
Comment:
    First year estimate is provided by Holder. Following year estimates based on rule calculation of prior year actual energy, per certified annual statement.</t>
      </text>
    </comment>
    <comment ref="L5" authorId="1" shapeId="0" xr:uid="{FBB1BE3C-4183-4E64-914A-EF7736AD5345}">
      <text>
        <t>[Threaded comment]
Your version of Excel allows you to read this threaded comment; however, any edits to it will get removed if the file is opened in a newer version of Excel. Learn more: https://go.microsoft.com/fwlink/?linkid=870924
Comment:
    Overrides the estimated MWh production if a re-estimate is provided by the Holder.</t>
      </text>
    </comment>
    <comment ref="O5" authorId="2" shapeId="0" xr:uid="{4FC1BAA0-D357-4187-AB33-E10D7EFCB684}">
      <text>
        <t>[Threaded comment]
Your version of Excel allows you to read this threaded comment; however, any edits to it will get removed if the file is opened in a newer version of Excel. Learn more: https://go.microsoft.com/fwlink/?linkid=870924
Comment:
    Actual Energy generated is the final number and will be used to calculate under/over payments from the estimated amounts.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<sst xmlns="http://schemas.openxmlformats.org/spreadsheetml/2006/main" count="283" uniqueCount="178">
  <si>
    <t xml:space="preserve">The worksheet is for rights-of-way issued in 2024-2025, and existing holders that the BLM re-issues a ROW for, must be completed as fully as you are able to in order to calculate the payment for the respective year. Uncolored blocks may be filled by drop down selection or through manual entry. </t>
  </si>
  <si>
    <t>The  worksheet is separated into four sections labeled A - D where;</t>
  </si>
  <si>
    <t>A - is the general authorization information used to set the parameters of the worksheet.</t>
  </si>
  <si>
    <t>B- is the acreage rent input and summary information</t>
  </si>
  <si>
    <t>C- is the capacity fee inputs, including estimated first year of energy generation.</t>
  </si>
  <si>
    <t>D- is the input for yearly energy generation to calculate the initial and actual bill amounts.</t>
  </si>
  <si>
    <t>Note: Worksheet has prefilled fields and conditional phrasing in the input fields. "Deleting" an entry may result in an error in the calculation.</t>
  </si>
  <si>
    <t>Section A - General Info</t>
  </si>
  <si>
    <t>Row #</t>
  </si>
  <si>
    <t>Instruction and explanation</t>
  </si>
  <si>
    <t>Enter name of right-of-way (ROW) holder. Example : Bright Breeze, LLC</t>
  </si>
  <si>
    <t>Enter right-of-way number provided by BLM when issuing the ROW. Does not affect calculation. Used for orderly administration of case records.</t>
  </si>
  <si>
    <t xml:space="preserve">Select drop-down for type of energy development. </t>
  </si>
  <si>
    <t>Shows the encumbrance factor. Requires completing row 5.</t>
  </si>
  <si>
    <t>Enter the date that the ROW was issued by the BLM. For existing holders that convert to the new rate methodology, enter the date that the BLM re-issued your right-of-way.</t>
  </si>
  <si>
    <t>Shows the year the authorization was issued. Requires completing row 7.</t>
  </si>
  <si>
    <t>Enter the number of years the ROW is issued for. This may be issued for up to 50 years. For existing holders that convert to the new rate methodology, enter the number of years remaining for your right-of-way.</t>
  </si>
  <si>
    <t>Shows the expiration date of the ROW. Requires completing row 7 and 9.</t>
  </si>
  <si>
    <t>Section B - Acreage Rent</t>
  </si>
  <si>
    <t xml:space="preserve">Select drop-down for the number of counties the ROW is issued in. Worksheet provides space for up to 4 counties. </t>
  </si>
  <si>
    <t xml:space="preserve">Enter county name, one each per column provided. </t>
  </si>
  <si>
    <t>Select  from drop down the state name, one each per column provided matching the county location in row 13.</t>
  </si>
  <si>
    <t>Enter number of unrounded acres of the right-of-way located within the county. This will later be rounded appropriately, per BLM business rules, to the nearest tenth acre when calculating the acreage rent.</t>
  </si>
  <si>
    <t xml:space="preserve">Shows the total unrounded acreage entered into the worksheet for the county/state inputs. Requires completing rows 13 -15. </t>
  </si>
  <si>
    <t>Section C - Capacity Fee</t>
  </si>
  <si>
    <t>Enter the nameplate capacity of the energy development. Does not affect calculation. Used for orderly administration of case records.</t>
  </si>
  <si>
    <t>Enter the BLM approved Alternative MWh rate. Alternative rate must be entered in as the $/MWh. The alternative MWh rate may be conditionally approved by the BLM at time of issuance and qualified for at a later date. Once approved by the BLM, the alternative MWh rate will be used to calculate the capacity fee for the remaining years of the ROW term.</t>
  </si>
  <si>
    <t>Enter date that the BLM approved the alternative MWh rate. Requires completing both rows 19 and 20 to calculate the alternative MWh rate. See 43 CFR 2806.52(b)(1)(v) for applying the alternative MWh rate.</t>
  </si>
  <si>
    <t>Shows the MWh reduction for the energy development. If the rate is approved at the time of issuance, make sure this date matches the date in row 7, Date ROW issued. Requires completing row 7 to calculate the capacity fee if alternative rate is used.</t>
  </si>
  <si>
    <r>
      <t xml:space="preserve">Enter date that the elective reduction, </t>
    </r>
    <r>
      <rPr>
        <i/>
        <sz val="11"/>
        <color theme="1"/>
        <rFont val="Calibri"/>
        <family val="2"/>
        <scheme val="minor"/>
      </rPr>
      <t>domestic content reduction</t>
    </r>
    <r>
      <rPr>
        <sz val="11"/>
        <color theme="1"/>
        <rFont val="Calibri"/>
        <family val="2"/>
        <scheme val="minor"/>
      </rPr>
      <t>, was qualified for. Used in calculating the capacity fee. This may be conditionally approved by the BLM at time of issuance and qualified for at a later date. Once approved by the BLM, this will include a 20% reduction when calculating the capacity fee. See 43 CFR 2806.52(b)(1)(v) for applying the domestic content reduction.</t>
    </r>
  </si>
  <si>
    <r>
      <t xml:space="preserve">Enter date that the elective reduction, </t>
    </r>
    <r>
      <rPr>
        <i/>
        <sz val="11"/>
        <color theme="1"/>
        <rFont val="Calibri"/>
        <family val="2"/>
        <scheme val="minor"/>
      </rPr>
      <t>project labor agreement reduction</t>
    </r>
    <r>
      <rPr>
        <sz val="11"/>
        <color theme="1"/>
        <rFont val="Calibri"/>
        <family val="2"/>
        <scheme val="minor"/>
      </rPr>
      <t>, was qualified for. Used in calculating the capacity fee. This may be conditionally approved by the BLM at time of issuance and qualified for at a later date. If approved by the BLM, this will include a 20% reduction when calculating the capacity fee. See 43 CFR 2806.52(b)(1)(v) for applying the project labor agreements reduction.</t>
    </r>
  </si>
  <si>
    <t>Enter estimated first year of energy generation for this right-of-way term. For existing that the BLM has re-issued the ROW and converted to the new rate methodology, enter the year the BLM re-issued your right-of-way.</t>
  </si>
  <si>
    <t>Enter number of estimated megawatt hours (MWh) of energy generation for the first year that energy generation is expected to begin for the right-of-way. For existing that the BLM has re-issued the ROW and converted to the new rate methodology, provide an estimate of energy generation for the first year under the re-issued right-of-way.</t>
  </si>
  <si>
    <t>Section D - Yearly Energy Generation</t>
  </si>
  <si>
    <t>Column</t>
  </si>
  <si>
    <t xml:space="preserve">C </t>
  </si>
  <si>
    <t>Shows the year of the right-of-way term. Requires completing row 7.</t>
  </si>
  <si>
    <t>D</t>
  </si>
  <si>
    <t>Shows the estimated energy produced on the right-of-way for the year. First year of energy generation requires completing rows 23 and 24.  Second year of energy generation may be provided by holder in a re-estimate in column "E". Third and subsequent years will be calculated per actual energy generation in Column F.</t>
  </si>
  <si>
    <t>E</t>
  </si>
  <si>
    <t xml:space="preserve">Enter re-estimated energy production provided by the holder in the certified annual statement may be provided for each year of the right-of-way. The re-estimate is not required, but generally will be expected if production will change by 25% or more from prior year energy production. </t>
  </si>
  <si>
    <t>F</t>
  </si>
  <si>
    <t>Enter actual energy production provided by the holder in the certified annual statement for the year. This will be received the year following energy production and then used to correct the initial bill amount, if necessary, based on estimated energy generation. For example, energy produced in 2025 will be reported in the certified annual statement by October 2026. The BLM will correct any over or under payments for 2025.</t>
  </si>
  <si>
    <t>G</t>
  </si>
  <si>
    <t>Shows the initial bill amount for the year. Requires completion of Sections B and C, and columns D and E from Section D. Dollar amount shown upon completing Section B is the acreage rent. Once estimated or re-estimated energy generation amounts are provided, the amount in this column may be updated, showing the greater of the acreage rent or capacity fee for the initial payment.</t>
  </si>
  <si>
    <t>H</t>
  </si>
  <si>
    <t>Shows the actual bill amount for the year. Requires completing Section B and column F. This will be calculated the year following energy production when the certified annual statement is received and then used to correct the initial bill amount, if necessary. For example, energy produced in 2025 will be reported in the certified annual statement by October 2026. The BLM will correct any over or under payments for 2025.</t>
  </si>
  <si>
    <t>Payment Calculation Worksheet
2024 - 2025</t>
  </si>
  <si>
    <t>A</t>
  </si>
  <si>
    <t>Name of holder</t>
  </si>
  <si>
    <t>Right-of-way number</t>
  </si>
  <si>
    <t>Type (Solar, Wind)</t>
  </si>
  <si>
    <t>Solar</t>
  </si>
  <si>
    <t>Encumbrance factor (1 or 0.05)</t>
  </si>
  <si>
    <t>Date ROW Issued</t>
  </si>
  <si>
    <t>Year of Issuance</t>
  </si>
  <si>
    <t>Term of Authorization (1-50 years)</t>
  </si>
  <si>
    <t>Term Expiration</t>
  </si>
  <si>
    <t>B</t>
  </si>
  <si>
    <t>Number of Counties</t>
  </si>
  <si>
    <t>County name</t>
  </si>
  <si>
    <t xml:space="preserve">State </t>
  </si>
  <si>
    <t>ZERO</t>
  </si>
  <si>
    <t>Acres (unrounded)</t>
  </si>
  <si>
    <t>Total acres (unrounded)</t>
  </si>
  <si>
    <t>C</t>
  </si>
  <si>
    <t>Nameplate MW (informational)</t>
  </si>
  <si>
    <t>Alternative MWh rate ($/MWh) approved</t>
  </si>
  <si>
    <t>No Alternative Rate</t>
  </si>
  <si>
    <t>Date Alternative MWh rate approved</t>
  </si>
  <si>
    <t xml:space="preserve"> No Alternative Rate</t>
  </si>
  <si>
    <t>MWh reduction</t>
  </si>
  <si>
    <t>Date the domestic content reduction approved</t>
  </si>
  <si>
    <t>Not Yet</t>
  </si>
  <si>
    <t>Date the project labor agreement reduction approved</t>
  </si>
  <si>
    <t>Estimated date of first energy production</t>
  </si>
  <si>
    <t>Estimated MWh first year production (round to 10th)</t>
  </si>
  <si>
    <t>Yearly Energy Generation</t>
  </si>
  <si>
    <t>Year</t>
  </si>
  <si>
    <t>Estimated production, MWh, rounded up to 10th</t>
  </si>
  <si>
    <t>Re-Estimated production, if any - MWh</t>
  </si>
  <si>
    <r>
      <t xml:space="preserve">Actual production - </t>
    </r>
    <r>
      <rPr>
        <sz val="11"/>
        <color theme="1"/>
        <rFont val="Calibri"/>
        <family val="2"/>
        <scheme val="minor"/>
      </rPr>
      <t>MWh
(Certified Annual Statement)</t>
    </r>
  </si>
  <si>
    <r>
      <rPr>
        <u/>
        <sz val="11"/>
        <color theme="1"/>
        <rFont val="Calibri"/>
        <family val="2"/>
        <scheme val="minor"/>
      </rPr>
      <t>Initial Bill Amount</t>
    </r>
    <r>
      <rPr>
        <sz val="11"/>
        <color theme="1"/>
        <rFont val="Calibri"/>
        <family val="2"/>
        <scheme val="minor"/>
      </rPr>
      <t xml:space="preserve">
Based on estimated generation</t>
    </r>
  </si>
  <si>
    <r>
      <rPr>
        <u/>
        <sz val="11"/>
        <color theme="1"/>
        <rFont val="Calibri"/>
        <family val="2"/>
        <scheme val="minor"/>
      </rPr>
      <t>Actual Bill Amount</t>
    </r>
    <r>
      <rPr>
        <sz val="11"/>
        <color theme="1"/>
        <rFont val="Calibri"/>
        <family val="2"/>
        <scheme val="minor"/>
      </rPr>
      <t xml:space="preserve">
Based on Certfied annual Statement</t>
    </r>
  </si>
  <si>
    <t>No Re-estimate Provided</t>
  </si>
  <si>
    <t>General parameters</t>
  </si>
  <si>
    <t>Annual Adjustment</t>
  </si>
  <si>
    <t>Rate of Return</t>
  </si>
  <si>
    <t>Year ROW Issued</t>
  </si>
  <si>
    <t>MWh rate schedule</t>
  </si>
  <si>
    <t>MWh Rate</t>
  </si>
  <si>
    <t>COPY/DROP Rate schedules into this block</t>
  </si>
  <si>
    <t>Power price in authn yr</t>
  </si>
  <si>
    <t>Unrounded
Not part of the schedule</t>
  </si>
  <si>
    <t>Rounded</t>
  </si>
  <si>
    <t>Domestic Content and PLA reductions</t>
  </si>
  <si>
    <t>Options for yes/no</t>
  </si>
  <si>
    <t>Yes</t>
  </si>
  <si>
    <t>for yes/no/NA</t>
  </si>
  <si>
    <t>No</t>
  </si>
  <si>
    <t>NA</t>
  </si>
  <si>
    <t>Encumbrance</t>
  </si>
  <si>
    <t>Options for " Type"</t>
  </si>
  <si>
    <t>ACREAGE RENT COPY/DROP Rate schedules into this block</t>
  </si>
  <si>
    <t>Wind</t>
  </si>
  <si>
    <t>List:</t>
  </si>
  <si>
    <t>Schedule for past years</t>
  </si>
  <si>
    <t>Acreage Rent Schedule</t>
  </si>
  <si>
    <t>State Abv</t>
  </si>
  <si>
    <t>Number counties</t>
  </si>
  <si>
    <t>States</t>
  </si>
  <si>
    <t>Arizona</t>
  </si>
  <si>
    <t>AZ</t>
  </si>
  <si>
    <t>California</t>
  </si>
  <si>
    <t>CA</t>
  </si>
  <si>
    <t>Colorado</t>
  </si>
  <si>
    <t>CO</t>
  </si>
  <si>
    <t>Idaho</t>
  </si>
  <si>
    <t>ID</t>
  </si>
  <si>
    <t>Montana</t>
  </si>
  <si>
    <t>MT</t>
  </si>
  <si>
    <t>Nevada</t>
  </si>
  <si>
    <t>NV</t>
  </si>
  <si>
    <t>Part-Year Factors - Rent</t>
  </si>
  <si>
    <t>New Mexico</t>
  </si>
  <si>
    <t>NM</t>
  </si>
  <si>
    <t>Oregon</t>
  </si>
  <si>
    <t>OR</t>
  </si>
  <si>
    <t>Utah</t>
  </si>
  <si>
    <t>UT</t>
  </si>
  <si>
    <t>Washington</t>
  </si>
  <si>
    <t>WA</t>
  </si>
  <si>
    <t>Wyoming</t>
  </si>
  <si>
    <t>WY</t>
  </si>
  <si>
    <t>e.g., 12 means the auth date is in December</t>
  </si>
  <si>
    <t>auth year</t>
  </si>
  <si>
    <t>Month of authrn in the auth year</t>
  </si>
  <si>
    <t>state</t>
  </si>
  <si>
    <t>rent rate lookup from BLM Parameters, pre-rounded</t>
  </si>
  <si>
    <t>Billable acres, rounded up here</t>
  </si>
  <si>
    <t>(1+C)^D</t>
  </si>
  <si>
    <t xml:space="preserve">A × B × [((1 + C) ^ D)] </t>
  </si>
  <si>
    <t>Sum Annual rent</t>
  </si>
  <si>
    <t>Base Rent rate</t>
  </si>
  <si>
    <t>encumbrance</t>
  </si>
  <si>
    <t>Inflate</t>
  </si>
  <si>
    <t>Rent rate, rounded</t>
  </si>
  <si>
    <t>Annual rent, rounded</t>
  </si>
  <si>
    <t>Rent rate</t>
  </si>
  <si>
    <t>Annual rent</t>
  </si>
  <si>
    <t xml:space="preserve"> round UP</t>
  </si>
  <si>
    <t>(1+E)^F</t>
  </si>
  <si>
    <t>A x B x C x D x [(1 + E) ^F] x G</t>
  </si>
  <si>
    <t xml:space="preserve">Estimate </t>
  </si>
  <si>
    <t xml:space="preserve">Re-estimate </t>
  </si>
  <si>
    <t xml:space="preserve">Actual  </t>
  </si>
  <si>
    <t>Domestic Cont reduction</t>
  </si>
  <si>
    <t>PLA reduction</t>
  </si>
  <si>
    <t>Reduced MWh rate, unrounded</t>
  </si>
  <si>
    <t>Estimated MWh prod. 
(rounded up to nearest 10th)</t>
  </si>
  <si>
    <t>Estimated  capacity fee (rounded up to 100th)</t>
  </si>
  <si>
    <t>Re-estimated MWh production (unrounded)</t>
  </si>
  <si>
    <t>Col L rounded up to 10th</t>
  </si>
  <si>
    <t>Re-estimated Capacity Fee (rounded conventionally to 100th)</t>
  </si>
  <si>
    <t>MWh produced
Certified Annual Statement
(rounded up to nearest 10th)</t>
  </si>
  <si>
    <t>Actual capacity fee.</t>
  </si>
  <si>
    <t>Col P rounded up to 100th. Use this on Bill pay tab.</t>
  </si>
  <si>
    <t>Truing-up and rebilling</t>
  </si>
  <si>
    <t>Acreage Rent from "HIDDEN Rent calc"</t>
  </si>
  <si>
    <t>Estimated bill, higher of rent v. fee (rounded)</t>
  </si>
  <si>
    <t>Re-estimated bill, higher of rent v. fee (rounded)</t>
  </si>
  <si>
    <t>Initial Bill Amount
(rounded)</t>
  </si>
  <si>
    <t>Updated capacity fee. Repeats from fee tab</t>
  </si>
  <si>
    <t>Actual Bill Amount</t>
  </si>
  <si>
    <t>Rebill?</t>
  </si>
  <si>
    <t>General Information</t>
  </si>
  <si>
    <t>Capacity Fee</t>
  </si>
  <si>
    <t>Acreage 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</si>
</sst>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0">
    <numFmt numFmtId="8" formatCode="&quot;$&quot;#,##0.00_);[Red]\(&quot;$&quot;#,##0.00\)"/>
    <numFmt numFmtId="44" formatCode="_(&quot;$&quot;* #,##0.00_);_(&quot;$&quot;* \(#,##0.00\);_(&quot;$&quot;* &quot;-&quot;??_);_(@_)"/>
    <numFmt numFmtId="43" formatCode="_(* #,##0.00_);_(* \(#,##0.00\);_(* &quot;-&quot;??_);_(@_)"/>
    <numFmt numFmtId="164" formatCode="_(* #,##0.000000_);_(* \(#,##0.000000\);_(* &quot;-&quot;??_);_(@_)"/>
    <numFmt numFmtId="165" formatCode="_(* #,##0.0_);_(* \(#,##0.0\);_(* &quot;-&quot;??_);_(@_)"/>
    <numFmt numFmtId="166" formatCode="0.00000000"/>
    <numFmt numFmtId="167" formatCode="_(&quot;$&quot;* #,##0.0000000_);_(&quot;$&quot;* \(#,##0.0000000\);_(&quot;$&quot;* &quot;-&quot;??_);_(@_)"/>
    <numFmt numFmtId="168" formatCode="&quot;$&quot;#,##0.0000_);[Red]\(&quot;$&quot;#,##0.0000\)"/>
    <numFmt numFmtId="169" formatCode="#,##0.0_);\(#,##0.0\)"/>
    <numFmt numFmtId="170" formatCode="0.00000"/>
    <numFmt numFmtId="171" formatCode="&quot;$&quot;#,##0.000_);[Red]\(&quot;$&quot;#,##0.000\)"/>
    <numFmt numFmtId="172" formatCode="0.0"/>
    <numFmt numFmtId="173" formatCode="#,##0.0"/>
    <numFmt numFmtId="174" formatCode="#,##0.000"/>
    <numFmt numFmtId="175" formatCode="_(&quot;$&quot;* #,##0.00000_);_(&quot;$&quot;* \(#,##0.00000\);_(&quot;$&quot;* &quot;-&quot;??_);_(@_)"/>
    <numFmt numFmtId="176" formatCode="_(&quot;$&quot;* #,##0.000000_);_(&quot;$&quot;* \(#,##0.000000\);_(&quot;$&quot;* &quot;-&quot;??????_);_(@_)"/>
    <numFmt numFmtId="177" formatCode="_(&quot;$&quot;* #,##0.00_);_(&quot;$&quot;* \(#,##0.00\);_(&quot;$&quot;* &quot;-&quot;??????_);_(@_)"/>
    <numFmt numFmtId="178" formatCode="0.000000000"/>
    <numFmt numFmtId="179" formatCode="m/d/yy;@"/>
    <numFmt numFmtId="180" formatCode="0.0000"/>
  </numFmts>
  <fonts count="22" x14ac:knownFonts="1">
    <font>
      <sz val="11"/>
      <color theme="1"/>
      <name val="Calibri"/>
      <family val="2"/>
      <scheme val="minor"/>
    </font>
    <font>
      <b/>
      <sz val="11"/>
      <color theme="1"/>
      <name val="Calibri"/>
      <family val="2"/>
      <scheme val="minor"/>
    </font>
    <font>
      <sz val="11"/>
      <color theme="1"/>
      <name val="Calibri"/>
      <family val="2"/>
      <scheme val="minor"/>
    </font>
    <font>
      <u/>
      <sz val="11"/>
      <color theme="1"/>
      <name val="Calibri"/>
      <family val="2"/>
      <scheme val="minor"/>
    </font>
    <font>
      <sz val="11"/>
      <color rgb="FFFF0000"/>
      <name val="Calibri"/>
      <family val="2"/>
      <scheme val="minor"/>
    </font>
    <font>
      <sz val="11"/>
      <color rgb="FF000000"/>
      <name val="Calibri"/>
      <family val="2"/>
    </font>
    <font>
      <sz val="11"/>
      <color rgb="FF000000"/>
      <name val="Calibri"/>
      <family val="2"/>
      <scheme val="minor"/>
    </font>
    <font>
      <sz val="12"/>
      <color theme="1"/>
      <name val="Times New Roman"/>
      <family val="1"/>
    </font>
    <font>
      <sz val="11"/>
      <color theme="1"/>
      <name val="Times New Roman"/>
      <family val="1"/>
    </font>
    <font>
      <sz val="11"/>
      <color rgb="FF000000"/>
      <name val="Times New Roman"/>
      <family val="1"/>
    </font>
    <font>
      <sz val="11"/>
      <name val="Calibri"/>
      <family val="2"/>
      <scheme val="minor"/>
    </font>
    <font>
      <sz val="11"/>
      <name val="Calibri"/>
      <family val="2"/>
    </font>
    <font>
      <sz val="12"/>
      <color rgb="FF000000"/>
      <name val="Times New Roman"/>
      <family val="1"/>
    </font>
    <font>
      <sz val="12"/>
      <name val="Times New Roman"/>
      <family val="1"/>
    </font>
    <font>
      <b/>
      <sz val="12"/>
      <name val="Times New Roman"/>
      <family val="1"/>
    </font>
    <font>
      <sz val="20"/>
      <color theme="1"/>
      <name val="Calibri"/>
      <family val="2"/>
      <scheme val="minor"/>
    </font>
    <font>
      <u/>
      <sz val="11"/>
      <color rgb="FFFF0000"/>
      <name val="Calibri"/>
      <family val="2"/>
      <scheme val="minor"/>
    </font>
    <font>
      <b/>
      <sz val="14"/>
      <color theme="1"/>
      <name val="Calibri"/>
      <family val="2"/>
      <scheme val="minor"/>
    </font>
    <font>
      <sz val="12"/>
      <color theme="1"/>
      <name val="Calibri"/>
      <family val="2"/>
      <scheme val="minor"/>
    </font>
    <font>
      <b/>
      <u/>
      <sz val="11"/>
      <color theme="1"/>
      <name val="Calibri"/>
      <family val="2"/>
      <scheme val="minor"/>
    </font>
    <font>
      <i/>
      <sz val="11"/>
      <color theme="1"/>
      <name val="Calibri"/>
      <family val="2"/>
      <scheme val="minor"/>
    </font>
    <font>
      <sz val="8"/>
      <name val="Calibri"/>
      <family val="2"/>
      <scheme val="minor"/>
    </font>
  </fonts>
  <fills count="13">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bgColor indexed="64"/>
      </patternFill>
    </fill>
    <fill>
      <patternFill patternType="solid">
        <fgColor theme="2" tint="-9.9978637043366805E-2"/>
        <bgColor indexed="64"/>
      </patternFill>
    </fill>
    <fill>
      <patternFill patternType="solid">
        <fgColor rgb="FFFFC000"/>
        <bgColor indexed="64"/>
      </patternFill>
    </fill>
  </fills>
  <borders count="5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rgb="FF000000"/>
      </left>
      <right style="medium">
        <color indexed="64"/>
      </right>
      <top style="medium">
        <color indexed="64"/>
      </top>
      <bottom style="medium">
        <color indexed="64"/>
      </bottom>
      <diagonal/>
    </border>
    <border>
      <left/>
      <right style="medium">
        <color rgb="FF000000"/>
      </right>
      <top/>
      <bottom style="medium">
        <color indexed="64"/>
      </bottom>
      <diagonal/>
    </border>
    <border>
      <left style="medium">
        <color rgb="FF000000"/>
      </left>
      <right style="thick">
        <color indexed="64"/>
      </right>
      <top style="medium">
        <color indexed="64"/>
      </top>
      <bottom style="medium">
        <color indexed="64"/>
      </bottom>
      <diagonal/>
    </border>
    <border>
      <left style="medium">
        <color rgb="FF000000"/>
      </left>
      <right style="medium">
        <color indexed="64"/>
      </right>
      <top style="thick">
        <color indexed="64"/>
      </top>
      <bottom style="medium">
        <color indexed="64"/>
      </bottom>
      <diagonal/>
    </border>
    <border>
      <left/>
      <right style="medium">
        <color rgb="FF000000"/>
      </right>
      <top/>
      <bottom style="thick">
        <color indexed="64"/>
      </bottom>
      <diagonal/>
    </border>
    <border>
      <left style="thick">
        <color indexed="64"/>
      </left>
      <right style="thick">
        <color indexed="64"/>
      </right>
      <top/>
      <bottom style="thick">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medium">
        <color rgb="FF000000"/>
      </left>
      <right style="medium">
        <color indexed="64"/>
      </right>
      <top/>
      <bottom style="medium">
        <color indexed="64"/>
      </bottom>
      <diagonal/>
    </border>
    <border>
      <left style="medium">
        <color rgb="FF000000"/>
      </left>
      <right style="thick">
        <color indexed="64"/>
      </right>
      <top style="thick">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rgb="FF000000"/>
      </left>
      <right style="medium">
        <color rgb="FF000000"/>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cellStyleXfs>
  <cellXfs count="222">
    <xf numFmtId="0" fontId="0" fillId="0" borderId="0" xfId="0"/>
    <xf numFmtId="0" fontId="1" fillId="0" borderId="0" xfId="0" applyFont="1"/>
    <xf numFmtId="2" fontId="0" fillId="0" borderId="0" xfId="0" applyNumberFormat="1"/>
    <xf numFmtId="8" fontId="0" fillId="0" borderId="0" xfId="0" applyNumberFormat="1"/>
    <xf numFmtId="166" fontId="0" fillId="0" borderId="0" xfId="0" applyNumberFormat="1"/>
    <xf numFmtId="167" fontId="0" fillId="0" borderId="0" xfId="2" applyNumberFormat="1" applyFont="1"/>
    <xf numFmtId="0" fontId="3" fillId="0" borderId="0" xfId="0" applyFont="1"/>
    <xf numFmtId="0" fontId="4" fillId="0" borderId="0" xfId="0" applyFont="1"/>
    <xf numFmtId="0" fontId="6" fillId="0" borderId="0" xfId="0" applyFont="1"/>
    <xf numFmtId="0" fontId="7" fillId="0" borderId="1" xfId="0" applyFont="1" applyBorder="1" applyAlignment="1">
      <alignment vertical="center" wrapText="1"/>
    </xf>
    <xf numFmtId="0" fontId="7" fillId="0" borderId="2" xfId="0" applyFont="1" applyBorder="1" applyAlignment="1">
      <alignment vertical="center" wrapText="1"/>
    </xf>
    <xf numFmtId="44" fontId="0" fillId="4" borderId="0" xfId="2" applyFont="1" applyFill="1"/>
    <xf numFmtId="0" fontId="0" fillId="6" borderId="0" xfId="0" applyFill="1"/>
    <xf numFmtId="0" fontId="0" fillId="7" borderId="0" xfId="0" applyFill="1"/>
    <xf numFmtId="0" fontId="0" fillId="10" borderId="0" xfId="0" applyFill="1"/>
    <xf numFmtId="0" fontId="10" fillId="0" borderId="0" xfId="0" applyFont="1"/>
    <xf numFmtId="0" fontId="7" fillId="0" borderId="0" xfId="0" applyFont="1" applyAlignment="1">
      <alignment vertical="center" wrapText="1"/>
    </xf>
    <xf numFmtId="2" fontId="0" fillId="7" borderId="0" xfId="0" applyNumberFormat="1" applyFill="1"/>
    <xf numFmtId="0" fontId="9" fillId="7" borderId="0" xfId="0" applyFont="1" applyFill="1" applyAlignment="1">
      <alignment wrapText="1"/>
    </xf>
    <xf numFmtId="44" fontId="0" fillId="7" borderId="0" xfId="2" applyFont="1" applyFill="1"/>
    <xf numFmtId="2" fontId="0" fillId="6" borderId="0" xfId="0" applyNumberFormat="1" applyFill="1"/>
    <xf numFmtId="0" fontId="9" fillId="6" borderId="0" xfId="0" applyFont="1" applyFill="1" applyAlignment="1">
      <alignment wrapText="1"/>
    </xf>
    <xf numFmtId="44" fontId="0" fillId="6" borderId="0" xfId="2" applyFont="1" applyFill="1"/>
    <xf numFmtId="0" fontId="12" fillId="0" borderId="0" xfId="0" applyFont="1" applyAlignment="1">
      <alignment wrapText="1"/>
    </xf>
    <xf numFmtId="0" fontId="0" fillId="0" borderId="4" xfId="0" applyBorder="1"/>
    <xf numFmtId="0" fontId="0" fillId="0" borderId="11" xfId="0" applyBorder="1"/>
    <xf numFmtId="0" fontId="0" fillId="0" borderId="2" xfId="0" applyBorder="1"/>
    <xf numFmtId="0" fontId="10" fillId="2" borderId="14" xfId="0" applyFont="1" applyFill="1" applyBorder="1"/>
    <xf numFmtId="0" fontId="0" fillId="2" borderId="15" xfId="0" applyFill="1" applyBorder="1"/>
    <xf numFmtId="0" fontId="0" fillId="0" borderId="17" xfId="0" applyBorder="1"/>
    <xf numFmtId="9" fontId="0" fillId="6" borderId="9" xfId="3" applyFont="1" applyFill="1" applyBorder="1"/>
    <xf numFmtId="0" fontId="0" fillId="6" borderId="9" xfId="0" applyFill="1" applyBorder="1"/>
    <xf numFmtId="0" fontId="11" fillId="6" borderId="15" xfId="0" applyFont="1" applyFill="1" applyBorder="1"/>
    <xf numFmtId="0" fontId="10" fillId="6" borderId="15" xfId="0" applyFont="1" applyFill="1" applyBorder="1"/>
    <xf numFmtId="0" fontId="0" fillId="6" borderId="15" xfId="0" applyFill="1" applyBorder="1"/>
    <xf numFmtId="0" fontId="0" fillId="2" borderId="19" xfId="0" applyFill="1" applyBorder="1"/>
    <xf numFmtId="0" fontId="0" fillId="6" borderId="18" xfId="0" applyFill="1" applyBorder="1"/>
    <xf numFmtId="14" fontId="0" fillId="6" borderId="12" xfId="0" applyNumberFormat="1" applyFill="1" applyBorder="1"/>
    <xf numFmtId="0" fontId="0" fillId="0" borderId="0" xfId="0" applyAlignment="1">
      <alignment wrapText="1"/>
    </xf>
    <xf numFmtId="168" fontId="9" fillId="8" borderId="3" xfId="0" applyNumberFormat="1" applyFont="1" applyFill="1" applyBorder="1" applyAlignment="1">
      <alignment horizontal="center" vertical="center" wrapText="1"/>
    </xf>
    <xf numFmtId="168" fontId="9" fillId="8" borderId="4" xfId="0" applyNumberFormat="1" applyFont="1" applyFill="1" applyBorder="1" applyAlignment="1">
      <alignment horizontal="center" vertical="center" wrapText="1"/>
    </xf>
    <xf numFmtId="171" fontId="13" fillId="8" borderId="12" xfId="0" applyNumberFormat="1" applyFont="1" applyFill="1" applyBorder="1" applyAlignment="1">
      <alignment vertical="center"/>
    </xf>
    <xf numFmtId="8" fontId="13" fillId="0" borderId="21" xfId="0" applyNumberFormat="1" applyFont="1" applyBorder="1" applyAlignment="1">
      <alignment vertical="center"/>
    </xf>
    <xf numFmtId="171" fontId="13" fillId="8" borderId="13" xfId="0" applyNumberFormat="1" applyFont="1" applyFill="1" applyBorder="1" applyAlignment="1">
      <alignment vertical="center"/>
    </xf>
    <xf numFmtId="8" fontId="13" fillId="0" borderId="24" xfId="0" applyNumberFormat="1" applyFont="1" applyBorder="1" applyAlignment="1">
      <alignment vertical="center"/>
    </xf>
    <xf numFmtId="0" fontId="14" fillId="0" borderId="20" xfId="0" applyFont="1" applyBorder="1" applyAlignment="1">
      <alignment vertical="center"/>
    </xf>
    <xf numFmtId="0" fontId="14" fillId="0" borderId="22" xfId="0" applyFont="1" applyBorder="1" applyAlignment="1">
      <alignment vertical="center"/>
    </xf>
    <xf numFmtId="0" fontId="14" fillId="0" borderId="23" xfId="0" applyFont="1" applyBorder="1" applyAlignment="1">
      <alignment vertical="center"/>
    </xf>
    <xf numFmtId="0" fontId="8" fillId="0" borderId="25" xfId="0" applyFont="1" applyBorder="1"/>
    <xf numFmtId="0" fontId="8" fillId="8" borderId="25" xfId="0" applyFont="1" applyFill="1" applyBorder="1" applyAlignment="1">
      <alignment horizontal="center" vertical="center" wrapText="1"/>
    </xf>
    <xf numFmtId="0" fontId="8" fillId="8" borderId="25" xfId="0" applyFont="1" applyFill="1" applyBorder="1"/>
    <xf numFmtId="0" fontId="0" fillId="0" borderId="26" xfId="0" applyBorder="1"/>
    <xf numFmtId="0" fontId="0" fillId="0" borderId="27" xfId="0" applyBorder="1"/>
    <xf numFmtId="0" fontId="0" fillId="0" borderId="14" xfId="0" applyBorder="1"/>
    <xf numFmtId="0" fontId="0" fillId="0" borderId="16" xfId="0" applyBorder="1"/>
    <xf numFmtId="0" fontId="0" fillId="0" borderId="1" xfId="0" applyBorder="1"/>
    <xf numFmtId="0" fontId="0" fillId="0" borderId="28" xfId="0" applyBorder="1"/>
    <xf numFmtId="0" fontId="0" fillId="0" borderId="29" xfId="0" applyBorder="1"/>
    <xf numFmtId="173" fontId="0" fillId="0" borderId="0" xfId="1" applyNumberFormat="1" applyFont="1" applyFill="1"/>
    <xf numFmtId="164" fontId="0" fillId="0" borderId="0" xfId="1" applyNumberFormat="1" applyFont="1" applyFill="1" applyBorder="1"/>
    <xf numFmtId="165" fontId="10" fillId="0" borderId="0" xfId="1" applyNumberFormat="1" applyFont="1" applyFill="1"/>
    <xf numFmtId="0" fontId="10" fillId="6" borderId="16" xfId="0" applyFont="1" applyFill="1" applyBorder="1"/>
    <xf numFmtId="44" fontId="0" fillId="0" borderId="0" xfId="0" applyNumberFormat="1"/>
    <xf numFmtId="44" fontId="0" fillId="9" borderId="4" xfId="2" applyFont="1" applyFill="1" applyBorder="1"/>
    <xf numFmtId="9" fontId="0" fillId="9" borderId="4" xfId="3" applyFont="1" applyFill="1" applyBorder="1"/>
    <xf numFmtId="44" fontId="0" fillId="0" borderId="4" xfId="2" applyFont="1" applyBorder="1"/>
    <xf numFmtId="44" fontId="0" fillId="2" borderId="4" xfId="0" applyNumberFormat="1" applyFill="1" applyBorder="1"/>
    <xf numFmtId="0" fontId="0" fillId="2" borderId="4" xfId="0" applyFill="1" applyBorder="1" applyAlignment="1">
      <alignment horizontal="center"/>
    </xf>
    <xf numFmtId="0" fontId="0" fillId="11" borderId="14" xfId="0" applyFill="1" applyBorder="1" applyAlignment="1">
      <alignment wrapText="1"/>
    </xf>
    <xf numFmtId="169" fontId="0" fillId="11" borderId="15" xfId="1" applyNumberFormat="1" applyFont="1" applyFill="1" applyBorder="1"/>
    <xf numFmtId="0" fontId="0" fillId="7" borderId="26" xfId="0" applyFill="1" applyBorder="1" applyAlignment="1">
      <alignment wrapText="1"/>
    </xf>
    <xf numFmtId="44" fontId="0" fillId="7" borderId="33" xfId="2" applyFont="1" applyFill="1" applyBorder="1"/>
    <xf numFmtId="0" fontId="0" fillId="9" borderId="4" xfId="0" applyFill="1" applyBorder="1"/>
    <xf numFmtId="0" fontId="0" fillId="9" borderId="11" xfId="0" applyFill="1" applyBorder="1" applyAlignment="1">
      <alignment wrapText="1"/>
    </xf>
    <xf numFmtId="44" fontId="0" fillId="9" borderId="11" xfId="2" applyFont="1" applyFill="1" applyBorder="1"/>
    <xf numFmtId="0" fontId="0" fillId="2" borderId="4" xfId="0" applyFill="1" applyBorder="1" applyAlignment="1">
      <alignment wrapText="1"/>
    </xf>
    <xf numFmtId="0" fontId="0" fillId="2" borderId="16" xfId="0" applyFill="1" applyBorder="1"/>
    <xf numFmtId="43" fontId="0" fillId="2" borderId="5" xfId="1" applyFont="1" applyFill="1" applyBorder="1"/>
    <xf numFmtId="9" fontId="0" fillId="0" borderId="1" xfId="3" applyFont="1" applyBorder="1"/>
    <xf numFmtId="0" fontId="1" fillId="0" borderId="1" xfId="0" applyFont="1" applyBorder="1"/>
    <xf numFmtId="168" fontId="9" fillId="8" borderId="34" xfId="0" applyNumberFormat="1" applyFont="1" applyFill="1" applyBorder="1" applyAlignment="1">
      <alignment horizontal="center" vertical="center" wrapText="1"/>
    </xf>
    <xf numFmtId="0" fontId="8" fillId="0" borderId="35" xfId="0" applyFont="1" applyBorder="1"/>
    <xf numFmtId="44" fontId="8" fillId="8" borderId="3" xfId="2" applyFont="1" applyFill="1" applyBorder="1"/>
    <xf numFmtId="44" fontId="8" fillId="0" borderId="3" xfId="2" applyFont="1" applyBorder="1"/>
    <xf numFmtId="44" fontId="8" fillId="8" borderId="4" xfId="2" applyFont="1" applyFill="1" applyBorder="1"/>
    <xf numFmtId="44" fontId="8" fillId="0" borderId="4" xfId="2" applyFont="1" applyBorder="1"/>
    <xf numFmtId="44" fontId="8" fillId="8" borderId="34" xfId="2" applyFont="1" applyFill="1" applyBorder="1"/>
    <xf numFmtId="44" fontId="8" fillId="0" borderId="34" xfId="2" applyFont="1" applyBorder="1"/>
    <xf numFmtId="0" fontId="0" fillId="0" borderId="36" xfId="0" applyBorder="1"/>
    <xf numFmtId="0" fontId="0" fillId="0" borderId="37" xfId="0" applyBorder="1"/>
    <xf numFmtId="0" fontId="0" fillId="0" borderId="38" xfId="0" applyBorder="1"/>
    <xf numFmtId="0" fontId="0" fillId="5" borderId="0" xfId="0" applyFill="1"/>
    <xf numFmtId="0" fontId="0" fillId="5" borderId="17" xfId="0" applyFill="1" applyBorder="1"/>
    <xf numFmtId="168" fontId="9" fillId="8" borderId="39" xfId="0" applyNumberFormat="1" applyFont="1" applyFill="1" applyBorder="1" applyAlignment="1">
      <alignment horizontal="center" vertical="center" wrapText="1"/>
    </xf>
    <xf numFmtId="44" fontId="8" fillId="8" borderId="39" xfId="2" applyFont="1" applyFill="1" applyBorder="1"/>
    <xf numFmtId="0" fontId="13" fillId="0" borderId="40" xfId="0" applyFont="1" applyBorder="1" applyAlignment="1">
      <alignment vertical="center"/>
    </xf>
    <xf numFmtId="0" fontId="14" fillId="0" borderId="2" xfId="0" applyFont="1" applyBorder="1" applyAlignment="1">
      <alignment vertical="center"/>
    </xf>
    <xf numFmtId="0" fontId="0" fillId="0" borderId="9" xfId="0" applyBorder="1"/>
    <xf numFmtId="0" fontId="14" fillId="0" borderId="41" xfId="0" applyFont="1" applyBorder="1" applyAlignment="1">
      <alignment vertical="center"/>
    </xf>
    <xf numFmtId="0" fontId="0" fillId="0" borderId="12" xfId="0" applyBorder="1"/>
    <xf numFmtId="0" fontId="14" fillId="8" borderId="2" xfId="0" applyFont="1" applyFill="1" applyBorder="1" applyAlignment="1">
      <alignment vertical="top" wrapText="1"/>
    </xf>
    <xf numFmtId="0" fontId="0" fillId="0" borderId="17" xfId="0" applyBorder="1" applyAlignment="1">
      <alignment horizontal="center"/>
    </xf>
    <xf numFmtId="175" fontId="0" fillId="0" borderId="32" xfId="2" applyNumberFormat="1" applyFont="1" applyBorder="1"/>
    <xf numFmtId="0" fontId="0" fillId="0" borderId="42" xfId="0" applyBorder="1"/>
    <xf numFmtId="1" fontId="0" fillId="0" borderId="43" xfId="2" applyNumberFormat="1" applyFont="1" applyBorder="1"/>
    <xf numFmtId="0" fontId="0" fillId="0" borderId="32" xfId="0" applyBorder="1" applyAlignment="1">
      <alignment wrapText="1"/>
    </xf>
    <xf numFmtId="44" fontId="0" fillId="0" borderId="4" xfId="0" applyNumberFormat="1" applyBorder="1" applyAlignment="1">
      <alignment horizontal="center"/>
    </xf>
    <xf numFmtId="0" fontId="0" fillId="0" borderId="3" xfId="0" applyBorder="1" applyAlignment="1">
      <alignment wrapText="1"/>
    </xf>
    <xf numFmtId="0" fontId="0" fillId="2" borderId="3" xfId="0" applyFill="1" applyBorder="1"/>
    <xf numFmtId="176" fontId="0" fillId="0" borderId="0" xfId="0" applyNumberFormat="1"/>
    <xf numFmtId="0" fontId="0" fillId="11" borderId="0" xfId="0" applyFill="1" applyAlignment="1">
      <alignment wrapText="1"/>
    </xf>
    <xf numFmtId="177" fontId="0" fillId="0" borderId="0" xfId="0" applyNumberFormat="1"/>
    <xf numFmtId="165" fontId="0" fillId="0" borderId="0" xfId="1" applyNumberFormat="1" applyFont="1" applyFill="1" applyBorder="1"/>
    <xf numFmtId="172" fontId="4" fillId="0" borderId="0" xfId="0" applyNumberFormat="1" applyFont="1"/>
    <xf numFmtId="0" fontId="16" fillId="0" borderId="0" xfId="0" applyFont="1"/>
    <xf numFmtId="0" fontId="0" fillId="12" borderId="0" xfId="0" applyFill="1"/>
    <xf numFmtId="0" fontId="0" fillId="11" borderId="44" xfId="0" applyFill="1" applyBorder="1" applyAlignment="1">
      <alignment wrapText="1"/>
    </xf>
    <xf numFmtId="43" fontId="0" fillId="11" borderId="19" xfId="1" applyFont="1" applyFill="1" applyBorder="1"/>
    <xf numFmtId="39" fontId="0" fillId="0" borderId="15" xfId="2" applyNumberFormat="1" applyFont="1" applyFill="1" applyBorder="1"/>
    <xf numFmtId="0" fontId="3" fillId="9" borderId="1" xfId="0" applyFont="1" applyFill="1" applyBorder="1" applyAlignment="1">
      <alignment horizontal="center" vertical="center" wrapText="1"/>
    </xf>
    <xf numFmtId="0" fontId="0" fillId="8" borderId="26" xfId="0" applyFill="1" applyBorder="1" applyAlignment="1">
      <alignment wrapText="1"/>
    </xf>
    <xf numFmtId="44" fontId="0" fillId="8" borderId="33" xfId="2" applyFont="1" applyFill="1" applyBorder="1"/>
    <xf numFmtId="1" fontId="0" fillId="0" borderId="43" xfId="2" applyNumberFormat="1" applyFont="1" applyFill="1" applyBorder="1"/>
    <xf numFmtId="0" fontId="3" fillId="9" borderId="8" xfId="0" applyFont="1" applyFill="1" applyBorder="1" applyAlignment="1">
      <alignment horizontal="center" vertical="center" wrapText="1"/>
    </xf>
    <xf numFmtId="0" fontId="0" fillId="9" borderId="10" xfId="0" applyFill="1" applyBorder="1" applyAlignment="1">
      <alignment horizontal="center" vertical="center" wrapText="1"/>
    </xf>
    <xf numFmtId="0" fontId="0" fillId="0" borderId="43" xfId="0" applyBorder="1"/>
    <xf numFmtId="174" fontId="0" fillId="9" borderId="46" xfId="1" applyNumberFormat="1" applyFont="1" applyFill="1" applyBorder="1"/>
    <xf numFmtId="174" fontId="0" fillId="9" borderId="15" xfId="1" applyNumberFormat="1" applyFont="1" applyFill="1" applyBorder="1"/>
    <xf numFmtId="0" fontId="0" fillId="9" borderId="36" xfId="0" applyFill="1" applyBorder="1" applyAlignment="1">
      <alignment horizontal="center" vertical="center" wrapText="1"/>
    </xf>
    <xf numFmtId="44" fontId="10" fillId="9" borderId="18" xfId="2" applyFont="1" applyFill="1" applyBorder="1" applyAlignment="1">
      <alignment wrapText="1"/>
    </xf>
    <xf numFmtId="44" fontId="0" fillId="9" borderId="19" xfId="2" applyFont="1" applyFill="1" applyBorder="1"/>
    <xf numFmtId="44" fontId="10" fillId="9" borderId="19" xfId="2" applyFont="1" applyFill="1" applyBorder="1"/>
    <xf numFmtId="44" fontId="10" fillId="9" borderId="47" xfId="2" applyFont="1" applyFill="1" applyBorder="1"/>
    <xf numFmtId="44" fontId="0" fillId="9" borderId="14" xfId="2" applyFont="1" applyFill="1" applyBorder="1"/>
    <xf numFmtId="44" fontId="0" fillId="9" borderId="15" xfId="2" applyFont="1" applyFill="1" applyBorder="1"/>
    <xf numFmtId="44" fontId="10" fillId="9" borderId="15" xfId="2" applyFont="1" applyFill="1" applyBorder="1"/>
    <xf numFmtId="44" fontId="10" fillId="9" borderId="16" xfId="2" applyFont="1" applyFill="1" applyBorder="1"/>
    <xf numFmtId="0" fontId="0" fillId="6" borderId="44" xfId="0" applyFill="1" applyBorder="1"/>
    <xf numFmtId="0" fontId="0" fillId="7" borderId="45" xfId="0" applyFill="1" applyBorder="1"/>
    <xf numFmtId="0" fontId="0" fillId="7" borderId="43" xfId="0" applyFill="1" applyBorder="1"/>
    <xf numFmtId="0" fontId="5" fillId="7" borderId="43" xfId="0" applyFont="1" applyFill="1" applyBorder="1"/>
    <xf numFmtId="0" fontId="11" fillId="7" borderId="43" xfId="0" applyFont="1" applyFill="1" applyBorder="1"/>
    <xf numFmtId="0" fontId="10" fillId="7" borderId="43" xfId="0" applyFont="1" applyFill="1" applyBorder="1"/>
    <xf numFmtId="0" fontId="10" fillId="7" borderId="33" xfId="0" applyFont="1" applyFill="1" applyBorder="1"/>
    <xf numFmtId="0" fontId="3" fillId="0" borderId="7" xfId="0" applyFont="1" applyBorder="1" applyAlignment="1">
      <alignment horizontal="right" wrapText="1"/>
    </xf>
    <xf numFmtId="0" fontId="18" fillId="0" borderId="10" xfId="0" applyFont="1" applyBorder="1" applyAlignment="1">
      <alignment horizontal="center" vertical="center" textRotation="90" wrapText="1"/>
    </xf>
    <xf numFmtId="0" fontId="19" fillId="0" borderId="0" xfId="0" applyFont="1"/>
    <xf numFmtId="0" fontId="0" fillId="0" borderId="4" xfId="0" applyBorder="1" applyAlignment="1">
      <alignment horizontal="center" vertical="center"/>
    </xf>
    <xf numFmtId="178" fontId="0" fillId="7" borderId="0" xfId="0" applyNumberFormat="1" applyFill="1"/>
    <xf numFmtId="170" fontId="0" fillId="0" borderId="4" xfId="0" applyNumberFormat="1" applyBorder="1"/>
    <xf numFmtId="0" fontId="0" fillId="9" borderId="3" xfId="0" applyFill="1" applyBorder="1" applyAlignment="1">
      <alignment wrapText="1"/>
    </xf>
    <xf numFmtId="0" fontId="4" fillId="0" borderId="0" xfId="0" applyFont="1" applyAlignment="1">
      <alignment wrapText="1"/>
    </xf>
    <xf numFmtId="0" fontId="0" fillId="0" borderId="0" xfId="0" applyAlignment="1">
      <alignment horizontal="left"/>
    </xf>
    <xf numFmtId="0" fontId="0" fillId="2" borderId="3" xfId="0" applyFill="1" applyBorder="1" applyAlignment="1">
      <alignment wrapText="1"/>
    </xf>
    <xf numFmtId="0" fontId="0" fillId="7" borderId="42" xfId="0" applyFill="1" applyBorder="1"/>
    <xf numFmtId="0" fontId="0" fillId="0" borderId="49" xfId="0" applyBorder="1"/>
    <xf numFmtId="180" fontId="0" fillId="0" borderId="50" xfId="0" applyNumberFormat="1" applyBorder="1"/>
    <xf numFmtId="0" fontId="0" fillId="0" borderId="51" xfId="0" applyBorder="1"/>
    <xf numFmtId="180" fontId="0" fillId="0" borderId="52" xfId="0" applyNumberFormat="1" applyBorder="1"/>
    <xf numFmtId="180" fontId="0" fillId="0" borderId="53" xfId="0" applyNumberFormat="1" applyBorder="1"/>
    <xf numFmtId="9" fontId="0" fillId="7" borderId="48" xfId="3" applyFont="1" applyFill="1" applyBorder="1"/>
    <xf numFmtId="44" fontId="10" fillId="7" borderId="0" xfId="2" applyFont="1" applyFill="1"/>
    <xf numFmtId="0" fontId="0" fillId="3" borderId="31" xfId="0" applyFill="1" applyBorder="1" applyProtection="1">
      <protection locked="0"/>
    </xf>
    <xf numFmtId="0" fontId="0" fillId="3" borderId="1" xfId="0" applyFill="1" applyBorder="1" applyProtection="1">
      <protection locked="0"/>
    </xf>
    <xf numFmtId="179" fontId="0" fillId="3" borderId="8" xfId="0" applyNumberFormat="1" applyFill="1" applyBorder="1" applyProtection="1">
      <protection locked="0"/>
    </xf>
    <xf numFmtId="0" fontId="0" fillId="3" borderId="8" xfId="0" applyFill="1" applyBorder="1" applyProtection="1">
      <protection locked="0"/>
    </xf>
    <xf numFmtId="0" fontId="0" fillId="0" borderId="8" xfId="0" applyBorder="1" applyProtection="1">
      <protection locked="0"/>
    </xf>
    <xf numFmtId="0" fontId="0" fillId="0" borderId="30" xfId="0" applyBorder="1" applyProtection="1">
      <protection locked="0"/>
    </xf>
    <xf numFmtId="0" fontId="0" fillId="0" borderId="17" xfId="0" applyBorder="1" applyProtection="1">
      <protection locked="0"/>
    </xf>
    <xf numFmtId="43" fontId="0" fillId="0" borderId="1" xfId="1" applyFont="1" applyFill="1" applyBorder="1" applyProtection="1">
      <protection locked="0"/>
    </xf>
    <xf numFmtId="0" fontId="0" fillId="0" borderId="1" xfId="0" applyBorder="1" applyProtection="1">
      <protection locked="0"/>
    </xf>
    <xf numFmtId="0" fontId="0" fillId="0" borderId="2" xfId="0" applyBorder="1" applyProtection="1">
      <protection locked="0"/>
    </xf>
    <xf numFmtId="43" fontId="0" fillId="3" borderId="1" xfId="1" applyFont="1" applyFill="1" applyBorder="1" applyProtection="1">
      <protection locked="0"/>
    </xf>
    <xf numFmtId="44" fontId="0" fillId="0" borderId="1" xfId="2" applyFont="1" applyBorder="1" applyProtection="1">
      <protection locked="0"/>
    </xf>
    <xf numFmtId="179" fontId="0" fillId="0" borderId="2" xfId="0" applyNumberFormat="1" applyBorder="1" applyProtection="1">
      <protection locked="0"/>
    </xf>
    <xf numFmtId="179" fontId="0" fillId="0" borderId="1" xfId="0" applyNumberFormat="1" applyBorder="1" applyProtection="1">
      <protection locked="0"/>
    </xf>
    <xf numFmtId="179" fontId="0" fillId="0" borderId="28" xfId="0" applyNumberFormat="1" applyBorder="1" applyProtection="1">
      <protection locked="0"/>
    </xf>
    <xf numFmtId="165" fontId="0" fillId="0" borderId="1" xfId="1" applyNumberFormat="1" applyFont="1" applyFill="1" applyBorder="1" applyProtection="1">
      <protection locked="0"/>
    </xf>
    <xf numFmtId="0" fontId="17" fillId="0" borderId="14" xfId="0" applyFont="1" applyBorder="1" applyAlignment="1">
      <alignment horizontal="center" vertical="center" textRotation="90"/>
    </xf>
    <xf numFmtId="0" fontId="0" fillId="0" borderId="0" xfId="0" applyProtection="1">
      <protection locked="0"/>
    </xf>
    <xf numFmtId="0" fontId="0" fillId="3" borderId="12" xfId="0" applyFill="1" applyBorder="1" applyProtection="1">
      <protection locked="0"/>
    </xf>
    <xf numFmtId="0" fontId="0" fillId="0" borderId="0" xfId="0" applyAlignment="1">
      <alignment horizontal="left" wrapText="1"/>
    </xf>
    <xf numFmtId="0" fontId="0" fillId="0" borderId="4"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wrapText="1"/>
    </xf>
    <xf numFmtId="0" fontId="0" fillId="0" borderId="32" xfId="0" applyBorder="1" applyAlignment="1">
      <alignment horizontal="left" wrapText="1"/>
    </xf>
    <xf numFmtId="0" fontId="0" fillId="0" borderId="43" xfId="0" applyBorder="1" applyAlignment="1">
      <alignment horizontal="left" wrapText="1"/>
    </xf>
    <xf numFmtId="0" fontId="0" fillId="0" borderId="11" xfId="0" applyBorder="1" applyAlignment="1">
      <alignment horizontal="left" wrapText="1"/>
    </xf>
    <xf numFmtId="0" fontId="15" fillId="0" borderId="0" xfId="0" applyFont="1" applyAlignment="1">
      <alignment horizontal="center" wrapText="1"/>
    </xf>
    <xf numFmtId="0" fontId="17" fillId="0" borderId="10" xfId="0" applyFont="1" applyBorder="1" applyAlignment="1">
      <alignment horizontal="center" vertical="center" textRotation="90"/>
    </xf>
    <xf numFmtId="0" fontId="17" fillId="0" borderId="28" xfId="0" applyFont="1" applyBorder="1" applyAlignment="1">
      <alignment horizontal="center" vertical="center" textRotation="90"/>
    </xf>
    <xf numFmtId="0" fontId="17" fillId="0" borderId="2" xfId="0" applyFont="1" applyBorder="1" applyAlignment="1">
      <alignment horizontal="center" vertical="center" textRotation="90"/>
    </xf>
    <xf numFmtId="0" fontId="17" fillId="0" borderId="36" xfId="0" applyFont="1" applyBorder="1" applyAlignment="1">
      <alignment horizontal="center" vertical="center" textRotation="90"/>
    </xf>
    <xf numFmtId="0" fontId="17" fillId="0" borderId="38" xfId="0" applyFont="1" applyBorder="1" applyAlignment="1">
      <alignment horizontal="center" vertical="center" textRotation="90"/>
    </xf>
    <xf numFmtId="0" fontId="17" fillId="0" borderId="29" xfId="0" applyFont="1" applyBorder="1" applyAlignment="1">
      <alignment horizontal="center" vertical="center" textRotation="90"/>
    </xf>
    <xf numFmtId="0" fontId="18" fillId="0" borderId="10" xfId="0" applyFont="1" applyBorder="1" applyAlignment="1">
      <alignment horizontal="center" vertical="center" textRotation="90"/>
    </xf>
    <xf numFmtId="0" fontId="18" fillId="0" borderId="28" xfId="0" applyFont="1" applyBorder="1" applyAlignment="1">
      <alignment horizontal="center" vertical="center" textRotation="90"/>
    </xf>
    <xf numFmtId="0" fontId="18" fillId="0" borderId="2" xfId="0" applyFont="1" applyBorder="1" applyAlignment="1">
      <alignment horizontal="center" vertical="center" textRotation="90"/>
    </xf>
    <xf numFmtId="0" fontId="10" fillId="0" borderId="6" xfId="0" applyFont="1" applyBorder="1" applyAlignment="1">
      <alignment horizontal="center"/>
    </xf>
    <xf numFmtId="0" fontId="10" fillId="0" borderId="7" xfId="0" applyFont="1" applyBorder="1" applyAlignment="1">
      <alignment horizontal="center"/>
    </xf>
    <xf numFmtId="0" fontId="10" fillId="0" borderId="8" xfId="0" applyFont="1"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8" borderId="6" xfId="0" applyFill="1" applyBorder="1" applyAlignment="1">
      <alignment horizontal="center"/>
    </xf>
    <xf numFmtId="0" fontId="0" fillId="8" borderId="7" xfId="0" applyFill="1" applyBorder="1" applyAlignment="1">
      <alignment horizontal="center"/>
    </xf>
    <xf numFmtId="0" fontId="0" fillId="8" borderId="8" xfId="0" applyFill="1"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1" fillId="0" borderId="6"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left" vertical="center" wrapText="1"/>
    </xf>
    <xf numFmtId="0" fontId="1" fillId="0" borderId="2" xfId="0" applyFont="1" applyBorder="1" applyAlignment="1">
      <alignment horizontal="left" vertical="center" wrapText="1"/>
    </xf>
    <xf numFmtId="0" fontId="1" fillId="0" borderId="10" xfId="0" applyFont="1" applyBorder="1" applyAlignment="1">
      <alignment horizontal="left" vertical="center"/>
    </xf>
    <xf numFmtId="0" fontId="1" fillId="0" borderId="2" xfId="0" applyFont="1" applyBorder="1" applyAlignment="1">
      <alignment horizontal="left" vertical="center"/>
    </xf>
    <xf numFmtId="0" fontId="0" fillId="0" borderId="6" xfId="0" applyBorder="1" applyAlignment="1">
      <alignment horizontal="center" vertical="center"/>
    </xf>
    <xf numFmtId="0" fontId="0" fillId="0" borderId="8" xfId="0"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0" fillId="0" borderId="7" xfId="0" applyBorder="1" applyAlignment="1">
      <alignment horizontal="center" vertical="center"/>
    </xf>
    <xf numFmtId="174" fontId="0" fillId="0" borderId="1" xfId="1" applyNumberFormat="1" applyFont="1" applyFill="1" applyBorder="1" applyProtection="1">
      <protection locked="0"/>
    </xf>
    <xf numFmtId="174" fontId="0" fillId="0" borderId="6" xfId="1" applyNumberFormat="1" applyFont="1" applyFill="1" applyBorder="1" applyProtection="1">
      <protection locked="0"/>
    </xf>
  </cellXfs>
  <cellStyles count="4">
    <cellStyle name="Comma" xfId="1" builtinId="3"/>
    <cellStyle name="Currency" xfId="2" builtinId="4"/>
    <cellStyle name="Normal" xfId="0" builtinId="0"/>
    <cellStyle name="Percent" xfId="3" builtinId="5"/>
  </cellStyles>
  <dxfs count="2">
    <dxf>
      <fill>
        <patternFill>
          <bgColor rgb="FFFF0000"/>
        </patternFill>
      </fill>
    </dxf>
    <dxf>
      <fill>
        <patternFill>
          <bgColor rgb="FFFF0000"/>
        </patternFill>
      </fill>
    </dxf>
  </dxfs>
  <tableStyles count="1" defaultTableStyle="TableStyleMedium2" defaultPivotStyle="PivotStyleLight16">
    <tableStyle name="Invisible" pivot="0" table="0" count="0" xr9:uid="{1AF218CD-2B03-45FB-886F-3871E68B580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Lopez, Jayme M" id="{4AE2ACB3-CA87-4C72-A92D-23E50195F38A}" userId="S::j06lopez@blm.gov::225e1493-a46b-49bd-9bed-e1d2ba8d0a1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9" dT="2024-07-09T15:03:29.02" personId="{4AE2ACB3-CA87-4C72-A92D-23E50195F38A}" id="{7D5B473B-E977-41C7-87BE-45AF415AA8B2}">
    <text>Prorated using Part-Year Factors</text>
  </threadedComment>
  <threadedComment ref="M9" dT="2024-07-09T15:03:29.02" personId="{4AE2ACB3-CA87-4C72-A92D-23E50195F38A}" id="{0E64E0B2-A37C-4275-8B66-AEEAEE976465}">
    <text>Prorated using Part-Year Factors</text>
  </threadedComment>
  <threadedComment ref="R9" dT="2024-07-09T15:03:29.02" personId="{4AE2ACB3-CA87-4C72-A92D-23E50195F38A}" id="{F5ABCD96-CAFB-455F-A89E-E5B23D914838}">
    <text>Prorated using Part-Year Factors</text>
  </threadedComment>
  <threadedComment ref="W9" dT="2024-07-09T15:03:29.02" personId="{4AE2ACB3-CA87-4C72-A92D-23E50195F38A}" id="{B2BF0CCD-BAA5-49FB-8C2F-B583822B5DF2}">
    <text>Prorated using Part-Year Factors</text>
  </threadedComment>
</ThreadedComments>
</file>

<file path=xl/threadedComments/threadedComment2.xml><?xml version="1.0" encoding="utf-8"?>
<ThreadedComments xmlns="http://schemas.microsoft.com/office/spreadsheetml/2018/threadedcomments" xmlns:x="http://schemas.openxmlformats.org/spreadsheetml/2006/main">
  <threadedComment ref="J5" dT="2024-06-13T20:09:23.36" personId="{4AE2ACB3-CA87-4C72-A92D-23E50195F38A}" id="{48E76FC1-6B4D-4989-BEB0-2160864954A5}">
    <text>First year estimate is provided by Holder. Following year estimates based on rule calculation of prior year actual energy, per certified annual statement.</text>
  </threadedComment>
  <threadedComment ref="L5" dT="2024-06-13T20:09:41.49" personId="{4AE2ACB3-CA87-4C72-A92D-23E50195F38A}" id="{FBB1BE3C-4183-4E64-914A-EF7736AD5345}">
    <text>Overrides the estimated MWh production if a re-estimate is provided by the Holder.</text>
  </threadedComment>
  <threadedComment ref="O5" dT="2024-06-13T20:10:15.34" personId="{4AE2ACB3-CA87-4C72-A92D-23E50195F38A}" id="{4FC1BAA0-D357-4187-AB33-E10D7EFCB684}">
    <text>Actual Energy generated is the final number and will be used to calculate under/over payments from the estimated amounts.</text>
  </threadedComment>
</ThreadedComment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65493-4E48-4BB4-B768-F1D7780B13AA}">
  <dimension ref="B1:J49"/>
  <sheetViews>
    <sheetView topLeftCell="A8" workbookViewId="0">
      <selection activeCell="R40" sqref="R40"/>
    </sheetView>
  </sheetViews>
  <sheetFormatPr defaultRowHeight="14.5" x14ac:dyDescent="0.35"/>
  <cols>
    <col min="1" max="1" width="2.26953125" customWidth="1"/>
    <col min="2" max="2" width="9.1796875" customWidth="1"/>
    <col min="3" max="10" width="9.1796875" style="38"/>
  </cols>
  <sheetData>
    <row r="1" spans="2:10" x14ac:dyDescent="0.35">
      <c r="C1"/>
      <c r="D1"/>
      <c r="E1"/>
      <c r="F1"/>
      <c r="G1"/>
      <c r="H1"/>
      <c r="I1"/>
      <c r="J1"/>
    </row>
    <row r="2" spans="2:10" ht="60" customHeight="1" x14ac:dyDescent="0.35">
      <c r="B2" s="181" t="s">
        <v>0</v>
      </c>
      <c r="C2" s="181"/>
      <c r="D2" s="181"/>
      <c r="E2" s="181"/>
      <c r="F2" s="181"/>
      <c r="G2" s="181"/>
      <c r="H2" s="181"/>
      <c r="I2" s="181"/>
      <c r="J2" s="181"/>
    </row>
    <row r="3" spans="2:10" x14ac:dyDescent="0.35">
      <c r="C3"/>
      <c r="D3"/>
      <c r="E3"/>
      <c r="F3"/>
      <c r="G3"/>
      <c r="H3"/>
      <c r="I3"/>
      <c r="J3"/>
    </row>
    <row r="4" spans="2:10" x14ac:dyDescent="0.35">
      <c r="B4" t="s">
        <v>1</v>
      </c>
      <c r="C4"/>
      <c r="D4"/>
      <c r="E4"/>
      <c r="F4"/>
      <c r="G4"/>
      <c r="H4"/>
      <c r="I4"/>
      <c r="J4"/>
    </row>
    <row r="5" spans="2:10" x14ac:dyDescent="0.35">
      <c r="B5" t="s">
        <v>2</v>
      </c>
      <c r="C5"/>
      <c r="D5"/>
      <c r="E5"/>
      <c r="F5"/>
      <c r="G5"/>
      <c r="H5"/>
      <c r="I5"/>
      <c r="J5"/>
    </row>
    <row r="6" spans="2:10" x14ac:dyDescent="0.35">
      <c r="B6" t="s">
        <v>3</v>
      </c>
      <c r="C6"/>
      <c r="D6"/>
      <c r="E6"/>
      <c r="F6"/>
      <c r="G6"/>
      <c r="H6"/>
      <c r="I6"/>
      <c r="J6"/>
    </row>
    <row r="7" spans="2:10" x14ac:dyDescent="0.35">
      <c r="B7" t="s">
        <v>4</v>
      </c>
      <c r="C7"/>
      <c r="D7"/>
      <c r="E7"/>
      <c r="F7"/>
      <c r="G7"/>
      <c r="H7"/>
      <c r="I7"/>
      <c r="J7"/>
    </row>
    <row r="8" spans="2:10" x14ac:dyDescent="0.35">
      <c r="B8" t="s">
        <v>5</v>
      </c>
      <c r="C8"/>
      <c r="D8"/>
      <c r="E8"/>
      <c r="F8"/>
      <c r="G8"/>
      <c r="H8"/>
      <c r="I8"/>
      <c r="J8"/>
    </row>
    <row r="9" spans="2:10" x14ac:dyDescent="0.35">
      <c r="C9"/>
      <c r="D9"/>
      <c r="E9"/>
      <c r="F9"/>
      <c r="G9"/>
      <c r="H9"/>
      <c r="I9"/>
      <c r="J9"/>
    </row>
    <row r="10" spans="2:10" s="152" customFormat="1" ht="30" customHeight="1" x14ac:dyDescent="0.35">
      <c r="B10" s="181" t="s">
        <v>6</v>
      </c>
      <c r="C10" s="181"/>
      <c r="D10" s="181"/>
      <c r="E10" s="181"/>
      <c r="F10" s="181"/>
      <c r="G10" s="181"/>
      <c r="H10" s="181"/>
      <c r="I10" s="181"/>
      <c r="J10" s="181"/>
    </row>
    <row r="11" spans="2:10" x14ac:dyDescent="0.35">
      <c r="C11"/>
      <c r="D11"/>
      <c r="E11"/>
      <c r="F11"/>
      <c r="G11"/>
      <c r="H11"/>
      <c r="I11"/>
      <c r="J11"/>
    </row>
    <row r="12" spans="2:10" x14ac:dyDescent="0.35">
      <c r="B12" s="146" t="s">
        <v>7</v>
      </c>
      <c r="C12"/>
      <c r="D12"/>
      <c r="E12"/>
      <c r="F12"/>
      <c r="G12"/>
      <c r="H12"/>
      <c r="I12"/>
      <c r="J12"/>
    </row>
    <row r="13" spans="2:10" x14ac:dyDescent="0.35">
      <c r="B13" s="147" t="s">
        <v>8</v>
      </c>
      <c r="C13" s="182" t="s">
        <v>9</v>
      </c>
      <c r="D13" s="182"/>
      <c r="E13" s="182"/>
      <c r="F13" s="182"/>
      <c r="G13" s="182"/>
      <c r="H13" s="182"/>
      <c r="I13" s="182"/>
      <c r="J13" s="182"/>
    </row>
    <row r="14" spans="2:10" x14ac:dyDescent="0.35">
      <c r="B14" s="147">
        <v>3</v>
      </c>
      <c r="C14" s="183" t="s">
        <v>10</v>
      </c>
      <c r="D14" s="183"/>
      <c r="E14" s="183"/>
      <c r="F14" s="183"/>
      <c r="G14" s="183"/>
      <c r="H14" s="183"/>
      <c r="I14" s="183"/>
      <c r="J14" s="183"/>
    </row>
    <row r="15" spans="2:10" ht="30" customHeight="1" x14ac:dyDescent="0.35">
      <c r="B15" s="147">
        <v>4</v>
      </c>
      <c r="C15" s="184" t="s">
        <v>11</v>
      </c>
      <c r="D15" s="184"/>
      <c r="E15" s="184"/>
      <c r="F15" s="184"/>
      <c r="G15" s="184"/>
      <c r="H15" s="184"/>
      <c r="I15" s="184"/>
      <c r="J15" s="184"/>
    </row>
    <row r="16" spans="2:10" x14ac:dyDescent="0.35">
      <c r="B16" s="147">
        <v>5</v>
      </c>
      <c r="C16" s="183" t="s">
        <v>12</v>
      </c>
      <c r="D16" s="183"/>
      <c r="E16" s="183"/>
      <c r="F16" s="183"/>
      <c r="G16" s="183"/>
      <c r="H16" s="183"/>
      <c r="I16" s="183"/>
      <c r="J16" s="183"/>
    </row>
    <row r="17" spans="2:10" x14ac:dyDescent="0.35">
      <c r="B17" s="147">
        <v>6</v>
      </c>
      <c r="C17" s="183" t="s">
        <v>13</v>
      </c>
      <c r="D17" s="183"/>
      <c r="E17" s="183"/>
      <c r="F17" s="183"/>
      <c r="G17" s="183"/>
      <c r="H17" s="183"/>
      <c r="I17" s="183"/>
      <c r="J17" s="183"/>
    </row>
    <row r="18" spans="2:10" ht="46.5" customHeight="1" x14ac:dyDescent="0.35">
      <c r="B18" s="147">
        <v>7</v>
      </c>
      <c r="C18" s="184" t="s">
        <v>14</v>
      </c>
      <c r="D18" s="184"/>
      <c r="E18" s="184"/>
      <c r="F18" s="184"/>
      <c r="G18" s="184"/>
      <c r="H18" s="184"/>
      <c r="I18" s="184"/>
      <c r="J18" s="184"/>
    </row>
    <row r="19" spans="2:10" x14ac:dyDescent="0.35">
      <c r="B19" s="147">
        <v>8</v>
      </c>
      <c r="C19" s="183" t="s">
        <v>15</v>
      </c>
      <c r="D19" s="183"/>
      <c r="E19" s="183"/>
      <c r="F19" s="183"/>
      <c r="G19" s="183"/>
      <c r="H19" s="183"/>
      <c r="I19" s="183"/>
      <c r="J19" s="183"/>
    </row>
    <row r="20" spans="2:10" ht="45.25" customHeight="1" x14ac:dyDescent="0.35">
      <c r="B20" s="147">
        <v>9</v>
      </c>
      <c r="C20" s="184" t="s">
        <v>16</v>
      </c>
      <c r="D20" s="184"/>
      <c r="E20" s="184"/>
      <c r="F20" s="184"/>
      <c r="G20" s="184"/>
      <c r="H20" s="184"/>
      <c r="I20" s="184"/>
      <c r="J20" s="184"/>
    </row>
    <row r="21" spans="2:10" x14ac:dyDescent="0.35">
      <c r="B21" s="147">
        <v>10</v>
      </c>
      <c r="C21" s="183" t="s">
        <v>17</v>
      </c>
      <c r="D21" s="183"/>
      <c r="E21" s="183"/>
      <c r="F21" s="183"/>
      <c r="G21" s="183"/>
      <c r="H21" s="183"/>
      <c r="I21" s="183"/>
      <c r="J21" s="183"/>
    </row>
    <row r="22" spans="2:10" x14ac:dyDescent="0.35">
      <c r="C22"/>
      <c r="D22"/>
      <c r="E22"/>
      <c r="F22"/>
      <c r="G22"/>
      <c r="H22"/>
      <c r="I22"/>
      <c r="J22"/>
    </row>
    <row r="23" spans="2:10" x14ac:dyDescent="0.35">
      <c r="B23" s="146" t="s">
        <v>18</v>
      </c>
      <c r="C23"/>
      <c r="D23"/>
      <c r="E23"/>
      <c r="F23"/>
      <c r="G23"/>
      <c r="H23"/>
      <c r="I23"/>
      <c r="J23"/>
    </row>
    <row r="24" spans="2:10" x14ac:dyDescent="0.35">
      <c r="B24" s="147" t="s">
        <v>8</v>
      </c>
      <c r="C24" s="182" t="s">
        <v>9</v>
      </c>
      <c r="D24" s="182"/>
      <c r="E24" s="182"/>
      <c r="F24" s="182"/>
      <c r="G24" s="182"/>
      <c r="H24" s="182"/>
      <c r="I24" s="182"/>
      <c r="J24" s="182"/>
    </row>
    <row r="25" spans="2:10" ht="29.5" customHeight="1" x14ac:dyDescent="0.35">
      <c r="B25" s="147">
        <v>12</v>
      </c>
      <c r="C25" s="184" t="s">
        <v>19</v>
      </c>
      <c r="D25" s="184"/>
      <c r="E25" s="184"/>
      <c r="F25" s="184"/>
      <c r="G25" s="184"/>
      <c r="H25" s="184"/>
      <c r="I25" s="184"/>
      <c r="J25" s="184"/>
    </row>
    <row r="26" spans="2:10" x14ac:dyDescent="0.35">
      <c r="B26" s="147">
        <v>13</v>
      </c>
      <c r="C26" s="183" t="s">
        <v>20</v>
      </c>
      <c r="D26" s="183"/>
      <c r="E26" s="183"/>
      <c r="F26" s="183"/>
      <c r="G26" s="183"/>
      <c r="H26" s="183"/>
      <c r="I26" s="183"/>
      <c r="J26" s="183"/>
    </row>
    <row r="27" spans="2:10" ht="31" customHeight="1" x14ac:dyDescent="0.35">
      <c r="B27" s="147">
        <v>14</v>
      </c>
      <c r="C27" s="184" t="s">
        <v>21</v>
      </c>
      <c r="D27" s="184"/>
      <c r="E27" s="184"/>
      <c r="F27" s="184"/>
      <c r="G27" s="184"/>
      <c r="H27" s="184"/>
      <c r="I27" s="184"/>
      <c r="J27" s="184"/>
    </row>
    <row r="28" spans="2:10" ht="46.75" customHeight="1" x14ac:dyDescent="0.35">
      <c r="B28" s="147">
        <v>15</v>
      </c>
      <c r="C28" s="184" t="s">
        <v>22</v>
      </c>
      <c r="D28" s="184"/>
      <c r="E28" s="184"/>
      <c r="F28" s="184"/>
      <c r="G28" s="184"/>
      <c r="H28" s="184"/>
      <c r="I28" s="184"/>
      <c r="J28" s="184"/>
    </row>
    <row r="29" spans="2:10" ht="31" customHeight="1" x14ac:dyDescent="0.35">
      <c r="B29" s="147">
        <v>16</v>
      </c>
      <c r="C29" s="184" t="s">
        <v>23</v>
      </c>
      <c r="D29" s="184"/>
      <c r="E29" s="184"/>
      <c r="F29" s="184"/>
      <c r="G29" s="184"/>
      <c r="H29" s="184"/>
      <c r="I29" s="184"/>
      <c r="J29" s="184"/>
    </row>
    <row r="30" spans="2:10" x14ac:dyDescent="0.35">
      <c r="C30"/>
      <c r="D30"/>
      <c r="E30"/>
      <c r="F30"/>
      <c r="G30"/>
      <c r="H30"/>
      <c r="I30"/>
      <c r="J30"/>
    </row>
    <row r="31" spans="2:10" x14ac:dyDescent="0.35">
      <c r="B31" s="146" t="s">
        <v>24</v>
      </c>
      <c r="C31"/>
      <c r="D31"/>
      <c r="E31"/>
      <c r="F31"/>
      <c r="G31"/>
      <c r="H31"/>
      <c r="I31"/>
      <c r="J31"/>
    </row>
    <row r="32" spans="2:10" x14ac:dyDescent="0.35">
      <c r="B32" s="147" t="s">
        <v>8</v>
      </c>
      <c r="C32" s="182" t="s">
        <v>9</v>
      </c>
      <c r="D32" s="182"/>
      <c r="E32" s="182"/>
      <c r="F32" s="182"/>
      <c r="G32" s="182"/>
      <c r="H32" s="182"/>
      <c r="I32" s="182"/>
      <c r="J32" s="182"/>
    </row>
    <row r="33" spans="2:10" ht="29.5" customHeight="1" x14ac:dyDescent="0.35">
      <c r="B33" s="147">
        <v>18</v>
      </c>
      <c r="C33" s="184" t="s">
        <v>25</v>
      </c>
      <c r="D33" s="184"/>
      <c r="E33" s="184"/>
      <c r="F33" s="184"/>
      <c r="G33" s="184"/>
      <c r="H33" s="184"/>
      <c r="I33" s="184"/>
      <c r="J33" s="184"/>
    </row>
    <row r="34" spans="2:10" ht="75" customHeight="1" x14ac:dyDescent="0.35">
      <c r="B34" s="147">
        <v>19</v>
      </c>
      <c r="C34" s="185" t="s">
        <v>26</v>
      </c>
      <c r="D34" s="186"/>
      <c r="E34" s="186"/>
      <c r="F34" s="186"/>
      <c r="G34" s="186"/>
      <c r="H34" s="186"/>
      <c r="I34" s="186"/>
      <c r="J34" s="187"/>
    </row>
    <row r="35" spans="2:10" ht="45" customHeight="1" x14ac:dyDescent="0.35">
      <c r="B35" s="147">
        <v>20</v>
      </c>
      <c r="C35" s="185" t="s">
        <v>27</v>
      </c>
      <c r="D35" s="186"/>
      <c r="E35" s="186"/>
      <c r="F35" s="186"/>
      <c r="G35" s="186"/>
      <c r="H35" s="186"/>
      <c r="I35" s="186"/>
      <c r="J35" s="187"/>
    </row>
    <row r="36" spans="2:10" ht="60" customHeight="1" x14ac:dyDescent="0.35">
      <c r="B36" s="147">
        <v>21</v>
      </c>
      <c r="C36" s="184" t="s">
        <v>28</v>
      </c>
      <c r="D36" s="184"/>
      <c r="E36" s="184"/>
      <c r="F36" s="184"/>
      <c r="G36" s="184"/>
      <c r="H36" s="184"/>
      <c r="I36" s="184"/>
      <c r="J36" s="184"/>
    </row>
    <row r="37" spans="2:10" ht="75" customHeight="1" x14ac:dyDescent="0.35">
      <c r="B37" s="147">
        <v>22</v>
      </c>
      <c r="C37" s="184" t="s">
        <v>29</v>
      </c>
      <c r="D37" s="184"/>
      <c r="E37" s="184"/>
      <c r="F37" s="184"/>
      <c r="G37" s="184"/>
      <c r="H37" s="184"/>
      <c r="I37" s="184"/>
      <c r="J37" s="184"/>
    </row>
    <row r="38" spans="2:10" ht="90" customHeight="1" x14ac:dyDescent="0.35">
      <c r="B38" s="147">
        <v>23</v>
      </c>
      <c r="C38" s="184" t="s">
        <v>30</v>
      </c>
      <c r="D38" s="184"/>
      <c r="E38" s="184"/>
      <c r="F38" s="184"/>
      <c r="G38" s="184"/>
      <c r="H38" s="184"/>
      <c r="I38" s="184"/>
      <c r="J38" s="184"/>
    </row>
    <row r="39" spans="2:10" ht="46" customHeight="1" x14ac:dyDescent="0.35">
      <c r="B39" s="147">
        <v>24</v>
      </c>
      <c r="C39" s="185" t="s">
        <v>31</v>
      </c>
      <c r="D39" s="186"/>
      <c r="E39" s="186"/>
      <c r="F39" s="186"/>
      <c r="G39" s="186"/>
      <c r="H39" s="186"/>
      <c r="I39" s="186"/>
      <c r="J39" s="187"/>
    </row>
    <row r="40" spans="2:10" ht="59.9" customHeight="1" x14ac:dyDescent="0.35">
      <c r="B40" s="147">
        <v>25</v>
      </c>
      <c r="C40" s="185" t="s">
        <v>32</v>
      </c>
      <c r="D40" s="186"/>
      <c r="E40" s="186"/>
      <c r="F40" s="186"/>
      <c r="G40" s="186"/>
      <c r="H40" s="186"/>
      <c r="I40" s="186"/>
      <c r="J40" s="187"/>
    </row>
    <row r="41" spans="2:10" x14ac:dyDescent="0.35">
      <c r="C41"/>
      <c r="D41"/>
      <c r="E41"/>
      <c r="F41"/>
      <c r="G41"/>
      <c r="H41"/>
      <c r="I41"/>
      <c r="J41"/>
    </row>
    <row r="42" spans="2:10" x14ac:dyDescent="0.35">
      <c r="B42" s="146" t="s">
        <v>33</v>
      </c>
      <c r="C42"/>
      <c r="D42"/>
      <c r="E42"/>
      <c r="F42"/>
      <c r="G42"/>
      <c r="H42"/>
      <c r="I42"/>
      <c r="J42"/>
    </row>
    <row r="43" spans="2:10" x14ac:dyDescent="0.35">
      <c r="B43" s="147" t="s">
        <v>34</v>
      </c>
      <c r="C43" s="182" t="s">
        <v>9</v>
      </c>
      <c r="D43" s="182"/>
      <c r="E43" s="182"/>
      <c r="F43" s="182"/>
      <c r="G43" s="182"/>
      <c r="H43" s="182"/>
      <c r="I43" s="182"/>
      <c r="J43" s="182"/>
    </row>
    <row r="44" spans="2:10" x14ac:dyDescent="0.35">
      <c r="B44" s="147" t="s">
        <v>35</v>
      </c>
      <c r="C44" s="184" t="s">
        <v>36</v>
      </c>
      <c r="D44" s="184"/>
      <c r="E44" s="184"/>
      <c r="F44" s="184"/>
      <c r="G44" s="184"/>
      <c r="H44" s="184"/>
      <c r="I44" s="184"/>
      <c r="J44" s="184"/>
    </row>
    <row r="45" spans="2:10" ht="59.9" customHeight="1" x14ac:dyDescent="0.35">
      <c r="B45" s="147" t="s">
        <v>37</v>
      </c>
      <c r="C45" s="184" t="s">
        <v>38</v>
      </c>
      <c r="D45" s="184"/>
      <c r="E45" s="184"/>
      <c r="F45" s="184"/>
      <c r="G45" s="184"/>
      <c r="H45" s="184"/>
      <c r="I45" s="184"/>
      <c r="J45" s="184"/>
    </row>
    <row r="46" spans="2:10" ht="60" customHeight="1" x14ac:dyDescent="0.35">
      <c r="B46" s="147" t="s">
        <v>39</v>
      </c>
      <c r="C46" s="184" t="s">
        <v>40</v>
      </c>
      <c r="D46" s="184"/>
      <c r="E46" s="184"/>
      <c r="F46" s="184"/>
      <c r="G46" s="184"/>
      <c r="H46" s="184"/>
      <c r="I46" s="184"/>
      <c r="J46" s="184"/>
    </row>
    <row r="47" spans="2:10" ht="90" customHeight="1" x14ac:dyDescent="0.35">
      <c r="B47" s="147" t="s">
        <v>41</v>
      </c>
      <c r="C47" s="184" t="s">
        <v>42</v>
      </c>
      <c r="D47" s="184"/>
      <c r="E47" s="184"/>
      <c r="F47" s="184"/>
      <c r="G47" s="184"/>
      <c r="H47" s="184"/>
      <c r="I47" s="184"/>
      <c r="J47" s="184"/>
    </row>
    <row r="48" spans="2:10" ht="74.900000000000006" customHeight="1" x14ac:dyDescent="0.35">
      <c r="B48" s="147" t="s">
        <v>43</v>
      </c>
      <c r="C48" s="185" t="s">
        <v>44</v>
      </c>
      <c r="D48" s="186"/>
      <c r="E48" s="186"/>
      <c r="F48" s="186"/>
      <c r="G48" s="186"/>
      <c r="H48" s="186"/>
      <c r="I48" s="186"/>
      <c r="J48" s="187"/>
    </row>
    <row r="49" spans="2:10" ht="90" customHeight="1" x14ac:dyDescent="0.35">
      <c r="B49" s="147" t="s">
        <v>45</v>
      </c>
      <c r="C49" s="185" t="s">
        <v>46</v>
      </c>
      <c r="D49" s="186"/>
      <c r="E49" s="186"/>
      <c r="F49" s="186"/>
      <c r="G49" s="186"/>
      <c r="H49" s="186"/>
      <c r="I49" s="186"/>
      <c r="J49" s="187"/>
    </row>
  </sheetData>
  <sheetProtection algorithmName="SHA-512" hashValue="4s5a1P2/xsqMSWKPkwzvfq+z1y7ab9ESCBZuj3Blmigln5iCCYCd6i+Q1cTseAWDMOTQm0uWtaANyBBbxaM+hA==" saltValue="VqrsUvgJ7y9xwgHCsga+8g==" spinCount="100000" sheet="1" objects="1" scenarios="1"/>
  <mergeCells count="33">
    <mergeCell ref="C34:J34"/>
    <mergeCell ref="C35:J35"/>
    <mergeCell ref="C49:J49"/>
    <mergeCell ref="C36:J36"/>
    <mergeCell ref="C37:J37"/>
    <mergeCell ref="C38:J38"/>
    <mergeCell ref="C39:J39"/>
    <mergeCell ref="C40:J40"/>
    <mergeCell ref="C43:J43"/>
    <mergeCell ref="C44:J44"/>
    <mergeCell ref="C45:J45"/>
    <mergeCell ref="C46:J46"/>
    <mergeCell ref="C47:J47"/>
    <mergeCell ref="C48:J48"/>
    <mergeCell ref="C16:J16"/>
    <mergeCell ref="C17:J17"/>
    <mergeCell ref="C33:J33"/>
    <mergeCell ref="C18:J18"/>
    <mergeCell ref="C19:J19"/>
    <mergeCell ref="C20:J20"/>
    <mergeCell ref="C21:J21"/>
    <mergeCell ref="C24:J24"/>
    <mergeCell ref="C25:J25"/>
    <mergeCell ref="C26:J26"/>
    <mergeCell ref="C27:J27"/>
    <mergeCell ref="C28:J28"/>
    <mergeCell ref="C29:J29"/>
    <mergeCell ref="C32:J32"/>
    <mergeCell ref="B2:J2"/>
    <mergeCell ref="B10:J10"/>
    <mergeCell ref="C13:J13"/>
    <mergeCell ref="C14:J14"/>
    <mergeCell ref="C15:J15"/>
  </mergeCells>
  <pageMargins left="0.7" right="0.7" top="0.75" bottom="0.75" header="0.3" footer="0.3"/>
  <headerFooter>
    <oddHeader>&amp;C&amp;"-,Bold"&amp;18Instructions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7B01F-BA9A-4157-BB0D-D8A9C53EB951}">
  <dimension ref="A1:L121"/>
  <sheetViews>
    <sheetView tabSelected="1" zoomScale="130" zoomScaleNormal="130" workbookViewId="0">
      <selection activeCell="L22" sqref="L22"/>
    </sheetView>
  </sheetViews>
  <sheetFormatPr defaultRowHeight="14.5" x14ac:dyDescent="0.35"/>
  <cols>
    <col min="1" max="1" width="4.54296875" customWidth="1"/>
    <col min="2" max="2" width="5.54296875" customWidth="1"/>
    <col min="3" max="3" width="47.54296875" customWidth="1"/>
    <col min="4" max="4" width="29.453125" customWidth="1"/>
    <col min="5" max="5" width="23.1796875" customWidth="1"/>
    <col min="6" max="6" width="20" customWidth="1"/>
    <col min="7" max="7" width="21.453125" customWidth="1"/>
    <col min="8" max="8" width="16.453125" customWidth="1"/>
    <col min="9" max="9" width="13.7265625" bestFit="1" customWidth="1"/>
    <col min="10" max="11" width="18.453125" bestFit="1" customWidth="1"/>
  </cols>
  <sheetData>
    <row r="1" spans="1:9" ht="52.5" customHeight="1" x14ac:dyDescent="0.6">
      <c r="D1" s="188" t="s">
        <v>47</v>
      </c>
      <c r="E1" s="188"/>
      <c r="F1" s="188"/>
      <c r="G1" s="188"/>
    </row>
    <row r="2" spans="1:9" ht="15" thickBot="1" x14ac:dyDescent="0.4"/>
    <row r="3" spans="1:9" ht="15" thickBot="1" x14ac:dyDescent="0.4">
      <c r="A3" s="189" t="s">
        <v>48</v>
      </c>
      <c r="B3" s="195" t="s">
        <v>175</v>
      </c>
      <c r="C3" s="36" t="s">
        <v>49</v>
      </c>
      <c r="D3" s="162"/>
      <c r="E3" s="7"/>
    </row>
    <row r="4" spans="1:9" ht="15" thickBot="1" x14ac:dyDescent="0.4">
      <c r="A4" s="190"/>
      <c r="B4" s="196"/>
      <c r="C4" s="137" t="s">
        <v>50</v>
      </c>
      <c r="D4" s="163"/>
      <c r="E4" s="7"/>
    </row>
    <row r="5" spans="1:9" ht="15" thickBot="1" x14ac:dyDescent="0.4">
      <c r="A5" s="190"/>
      <c r="B5" s="196"/>
      <c r="C5" s="32" t="s">
        <v>51</v>
      </c>
      <c r="D5" s="180" t="s">
        <v>52</v>
      </c>
      <c r="E5" s="8"/>
    </row>
    <row r="6" spans="1:9" ht="15" thickBot="1" x14ac:dyDescent="0.4">
      <c r="A6" s="190"/>
      <c r="B6" s="196"/>
      <c r="C6" s="33" t="s">
        <v>53</v>
      </c>
      <c r="D6" s="30">
        <f>IF(D5="Solar",1,0.05)</f>
        <v>1</v>
      </c>
    </row>
    <row r="7" spans="1:9" ht="15" thickBot="1" x14ac:dyDescent="0.4">
      <c r="A7" s="190"/>
      <c r="B7" s="196"/>
      <c r="C7" s="34" t="s">
        <v>54</v>
      </c>
      <c r="D7" s="164"/>
    </row>
    <row r="8" spans="1:9" ht="15" thickBot="1" x14ac:dyDescent="0.4">
      <c r="A8" s="190"/>
      <c r="B8" s="196"/>
      <c r="C8" s="34" t="s">
        <v>55</v>
      </c>
      <c r="D8" s="31">
        <f>YEAR(D7)</f>
        <v>1900</v>
      </c>
    </row>
    <row r="9" spans="1:9" ht="15" thickBot="1" x14ac:dyDescent="0.4">
      <c r="A9" s="190"/>
      <c r="B9" s="196"/>
      <c r="C9" s="33" t="s">
        <v>56</v>
      </c>
      <c r="D9" s="165"/>
      <c r="E9" s="7"/>
    </row>
    <row r="10" spans="1:9" ht="15" thickBot="1" x14ac:dyDescent="0.4">
      <c r="A10" s="191"/>
      <c r="B10" s="197"/>
      <c r="C10" s="61" t="s">
        <v>57</v>
      </c>
      <c r="D10" s="37">
        <f>DATE(D8+D9,12,31)</f>
        <v>366</v>
      </c>
      <c r="E10" s="7"/>
    </row>
    <row r="11" spans="1:9" ht="15" thickBot="1" x14ac:dyDescent="0.4">
      <c r="C11" s="7"/>
    </row>
    <row r="12" spans="1:9" ht="15" thickBot="1" x14ac:dyDescent="0.4">
      <c r="A12" s="189" t="s">
        <v>58</v>
      </c>
      <c r="B12" s="195" t="s">
        <v>177</v>
      </c>
      <c r="C12" s="27" t="s">
        <v>59</v>
      </c>
      <c r="D12" s="166">
        <v>1</v>
      </c>
      <c r="E12" s="8"/>
      <c r="F12" s="7"/>
      <c r="I12" s="7"/>
    </row>
    <row r="13" spans="1:9" ht="15" thickBot="1" x14ac:dyDescent="0.4">
      <c r="A13" s="190"/>
      <c r="B13" s="196"/>
      <c r="C13" s="28" t="s">
        <v>60</v>
      </c>
      <c r="D13" s="167"/>
      <c r="E13" s="170"/>
      <c r="F13" s="170"/>
      <c r="G13" s="170"/>
      <c r="I13" s="7"/>
    </row>
    <row r="14" spans="1:9" ht="15" thickBot="1" x14ac:dyDescent="0.4">
      <c r="A14" s="190"/>
      <c r="B14" s="196"/>
      <c r="C14" s="28" t="s">
        <v>61</v>
      </c>
      <c r="D14" s="168" t="s">
        <v>62</v>
      </c>
      <c r="E14" s="171" t="s">
        <v>62</v>
      </c>
      <c r="F14" s="170" t="s">
        <v>62</v>
      </c>
      <c r="G14" s="170" t="s">
        <v>62</v>
      </c>
      <c r="I14" s="7"/>
    </row>
    <row r="15" spans="1:9" ht="15" thickBot="1" x14ac:dyDescent="0.4">
      <c r="A15" s="190"/>
      <c r="B15" s="196"/>
      <c r="C15" s="35" t="s">
        <v>63</v>
      </c>
      <c r="D15" s="169"/>
      <c r="E15" s="169"/>
      <c r="F15" s="170"/>
      <c r="G15" s="170"/>
      <c r="I15" s="7"/>
    </row>
    <row r="16" spans="1:9" ht="15" thickBot="1" x14ac:dyDescent="0.4">
      <c r="A16" s="191"/>
      <c r="B16" s="197"/>
      <c r="C16" s="76" t="s">
        <v>64</v>
      </c>
      <c r="D16" s="77">
        <f>SUM(D15:G15)</f>
        <v>0</v>
      </c>
      <c r="E16" s="7"/>
      <c r="I16" s="7"/>
    </row>
    <row r="17" spans="1:12" ht="15" thickBot="1" x14ac:dyDescent="0.4">
      <c r="D17" s="2"/>
      <c r="I17" s="7"/>
    </row>
    <row r="18" spans="1:12" ht="15" thickBot="1" x14ac:dyDescent="0.4">
      <c r="A18" s="192" t="s">
        <v>65</v>
      </c>
      <c r="B18" s="195" t="s">
        <v>176</v>
      </c>
      <c r="C18" s="138" t="s">
        <v>66</v>
      </c>
      <c r="D18" s="172"/>
      <c r="F18" s="7"/>
      <c r="I18" s="7"/>
      <c r="L18" s="7"/>
    </row>
    <row r="19" spans="1:12" ht="15" thickBot="1" x14ac:dyDescent="0.4">
      <c r="A19" s="193"/>
      <c r="B19" s="196"/>
      <c r="C19" s="154" t="s">
        <v>67</v>
      </c>
      <c r="D19" s="173" t="s">
        <v>68</v>
      </c>
      <c r="I19" s="7"/>
      <c r="L19" s="7"/>
    </row>
    <row r="20" spans="1:12" ht="15" thickBot="1" x14ac:dyDescent="0.4">
      <c r="A20" s="193"/>
      <c r="B20" s="196"/>
      <c r="C20" s="154" t="s">
        <v>69</v>
      </c>
      <c r="D20" s="174" t="s">
        <v>70</v>
      </c>
      <c r="I20" s="7"/>
      <c r="L20" s="7"/>
    </row>
    <row r="21" spans="1:12" ht="15" thickBot="1" x14ac:dyDescent="0.4">
      <c r="A21" s="193"/>
      <c r="B21" s="196"/>
      <c r="C21" s="139" t="s">
        <v>71</v>
      </c>
      <c r="D21" s="160">
        <f>IF(D8&lt;2036,0.8,IF(D8=2036,0.6,IF(D8=2037,0.4,0.2)))</f>
        <v>0.8</v>
      </c>
      <c r="E21" s="7"/>
    </row>
    <row r="22" spans="1:12" x14ac:dyDescent="0.35">
      <c r="A22" s="193"/>
      <c r="B22" s="196"/>
      <c r="C22" s="140" t="s">
        <v>72</v>
      </c>
      <c r="D22" s="175" t="s">
        <v>73</v>
      </c>
      <c r="F22" s="7"/>
    </row>
    <row r="23" spans="1:12" ht="15" thickBot="1" x14ac:dyDescent="0.4">
      <c r="A23" s="193"/>
      <c r="B23" s="196"/>
      <c r="C23" s="141" t="s">
        <v>74</v>
      </c>
      <c r="D23" s="175" t="s">
        <v>73</v>
      </c>
      <c r="F23" s="179"/>
    </row>
    <row r="24" spans="1:12" ht="15" thickBot="1" x14ac:dyDescent="0.4">
      <c r="A24" s="193"/>
      <c r="B24" s="196"/>
      <c r="C24" s="142" t="s">
        <v>75</v>
      </c>
      <c r="D24" s="176"/>
      <c r="E24" s="7"/>
    </row>
    <row r="25" spans="1:12" ht="15" thickBot="1" x14ac:dyDescent="0.4">
      <c r="A25" s="194"/>
      <c r="B25" s="197"/>
      <c r="C25" s="143" t="s">
        <v>76</v>
      </c>
      <c r="D25" s="177"/>
      <c r="E25" s="7"/>
    </row>
    <row r="26" spans="1:12" x14ac:dyDescent="0.35">
      <c r="C26" s="15"/>
      <c r="D26" s="112"/>
    </row>
    <row r="27" spans="1:12" ht="15" thickBot="1" x14ac:dyDescent="0.4">
      <c r="C27" s="15"/>
      <c r="D27" s="112"/>
      <c r="E27" s="7"/>
    </row>
    <row r="28" spans="1:12" ht="131.5" thickBot="1" x14ac:dyDescent="0.4">
      <c r="A28" s="178" t="s">
        <v>37</v>
      </c>
      <c r="B28" s="145" t="s">
        <v>77</v>
      </c>
      <c r="C28" s="144" t="s">
        <v>78</v>
      </c>
      <c r="D28" s="119" t="s">
        <v>79</v>
      </c>
      <c r="E28" s="123" t="s">
        <v>80</v>
      </c>
      <c r="F28" s="119" t="s">
        <v>81</v>
      </c>
      <c r="G28" s="128" t="s">
        <v>82</v>
      </c>
      <c r="H28" s="124" t="s">
        <v>83</v>
      </c>
    </row>
    <row r="29" spans="1:12" ht="15" thickBot="1" x14ac:dyDescent="0.4">
      <c r="A29" s="90"/>
      <c r="B29" s="56"/>
      <c r="C29" s="103">
        <f>authyear</f>
        <v>1900</v>
      </c>
      <c r="D29" s="126">
        <f>IF($C29&lt;YEAR(firstprodyr),0,IF($C29=YEAR(firstprodyr),firstprodest,NA()))</f>
        <v>0</v>
      </c>
      <c r="E29" s="220" t="s">
        <v>84</v>
      </c>
      <c r="F29" s="221" t="e">
        <f>NA()</f>
        <v>#N/A</v>
      </c>
      <c r="G29" s="129" t="e">
        <f>'HIDDEN Bill Pay Est.Act'!G6</f>
        <v>#N/A</v>
      </c>
      <c r="H29" s="133" t="e">
        <f>'HIDDEN Bill Pay Est.Act'!K6</f>
        <v>#N/A</v>
      </c>
    </row>
    <row r="30" spans="1:12" ht="15" customHeight="1" thickBot="1" x14ac:dyDescent="0.4">
      <c r="A30" s="90"/>
      <c r="B30" s="56"/>
      <c r="C30" s="125" t="e">
        <f t="shared" ref="C30:C61" si="0">IF(C29-authyear+1&lt;$D$9+1,C29+1,NA())</f>
        <v>#N/A</v>
      </c>
      <c r="D30" s="126" t="e">
        <f>IF($C30&lt;YEAR(firstprodyr),0,IF($C30=YEAR(firstprodyr),firstprodest,NA()))</f>
        <v>#N/A</v>
      </c>
      <c r="E30" s="220" t="s">
        <v>84</v>
      </c>
      <c r="F30" s="221" t="e">
        <f>NA()</f>
        <v>#N/A</v>
      </c>
      <c r="G30" s="130" t="e">
        <f>'HIDDEN Bill Pay Est.Act'!G7</f>
        <v>#N/A</v>
      </c>
      <c r="H30" s="134" t="e">
        <f>'HIDDEN Bill Pay Est.Act'!K7</f>
        <v>#N/A</v>
      </c>
    </row>
    <row r="31" spans="1:12" ht="15" thickBot="1" x14ac:dyDescent="0.4">
      <c r="A31" s="90"/>
      <c r="B31" s="56"/>
      <c r="C31" s="125" t="e">
        <f t="shared" si="0"/>
        <v>#N/A</v>
      </c>
      <c r="D31" s="127" t="e">
        <f t="shared" ref="D31:D62" si="1">IF($C31&lt;YEAR(firstprodyr),0,IF($C31=YEAR(firstprodyr),firstprodest,ROUNDUP(F29,1)))</f>
        <v>#N/A</v>
      </c>
      <c r="E31" s="220" t="s">
        <v>84</v>
      </c>
      <c r="F31" s="221" t="e">
        <f>NA()</f>
        <v>#N/A</v>
      </c>
      <c r="G31" s="130" t="e">
        <f>'HIDDEN Bill Pay Est.Act'!G8</f>
        <v>#N/A</v>
      </c>
      <c r="H31" s="134" t="e">
        <f>'HIDDEN Bill Pay Est.Act'!K8</f>
        <v>#N/A</v>
      </c>
    </row>
    <row r="32" spans="1:12" ht="15" thickBot="1" x14ac:dyDescent="0.4">
      <c r="A32" s="90"/>
      <c r="B32" s="56"/>
      <c r="C32" s="125" t="e">
        <f t="shared" si="0"/>
        <v>#N/A</v>
      </c>
      <c r="D32" s="127" t="e">
        <f t="shared" si="1"/>
        <v>#N/A</v>
      </c>
      <c r="E32" s="220" t="s">
        <v>84</v>
      </c>
      <c r="F32" s="221" t="e">
        <f>NA()</f>
        <v>#N/A</v>
      </c>
      <c r="G32" s="130" t="e">
        <f>'HIDDEN Bill Pay Est.Act'!G9</f>
        <v>#N/A</v>
      </c>
      <c r="H32" s="134" t="e">
        <f>'HIDDEN Bill Pay Est.Act'!K9</f>
        <v>#N/A</v>
      </c>
      <c r="I32" s="113"/>
    </row>
    <row r="33" spans="1:10" ht="15" thickBot="1" x14ac:dyDescent="0.4">
      <c r="A33" s="90"/>
      <c r="B33" s="56"/>
      <c r="C33" s="125" t="e">
        <f t="shared" si="0"/>
        <v>#N/A</v>
      </c>
      <c r="D33" s="127" t="e">
        <f t="shared" si="1"/>
        <v>#N/A</v>
      </c>
      <c r="E33" s="220" t="s">
        <v>84</v>
      </c>
      <c r="F33" s="221" t="e">
        <f>NA()</f>
        <v>#N/A</v>
      </c>
      <c r="G33" s="130" t="e">
        <f>'HIDDEN Bill Pay Est.Act'!G10</f>
        <v>#N/A</v>
      </c>
      <c r="H33" s="134" t="e">
        <f>'HIDDEN Bill Pay Est.Act'!K10</f>
        <v>#N/A</v>
      </c>
      <c r="I33" s="60"/>
      <c r="J33" s="114"/>
    </row>
    <row r="34" spans="1:10" ht="15" thickBot="1" x14ac:dyDescent="0.4">
      <c r="A34" s="90"/>
      <c r="B34" s="56"/>
      <c r="C34" s="125" t="e">
        <f t="shared" si="0"/>
        <v>#N/A</v>
      </c>
      <c r="D34" s="127" t="e">
        <f>IF($C34&lt;YEAR(firstprodyr),0,IF($C34=YEAR(firstprodyr),firstprodest,ROUNDUP(F32,1)))</f>
        <v>#N/A</v>
      </c>
      <c r="E34" s="220" t="s">
        <v>84</v>
      </c>
      <c r="F34" s="221" t="e">
        <f>NA()</f>
        <v>#N/A</v>
      </c>
      <c r="G34" s="130" t="e">
        <f>'HIDDEN Bill Pay Est.Act'!G11</f>
        <v>#N/A</v>
      </c>
      <c r="H34" s="134" t="e">
        <f>'HIDDEN Bill Pay Est.Act'!K11</f>
        <v>#N/A</v>
      </c>
      <c r="I34" s="60"/>
      <c r="J34" s="7"/>
    </row>
    <row r="35" spans="1:10" ht="15" thickBot="1" x14ac:dyDescent="0.4">
      <c r="A35" s="90"/>
      <c r="B35" s="56"/>
      <c r="C35" s="125" t="e">
        <f t="shared" si="0"/>
        <v>#N/A</v>
      </c>
      <c r="D35" s="127" t="e">
        <f t="shared" si="1"/>
        <v>#N/A</v>
      </c>
      <c r="E35" s="220" t="s">
        <v>84</v>
      </c>
      <c r="F35" s="221" t="e">
        <f>NA()</f>
        <v>#N/A</v>
      </c>
      <c r="G35" s="130" t="e">
        <f>'HIDDEN Bill Pay Est.Act'!G12</f>
        <v>#N/A</v>
      </c>
      <c r="H35" s="134" t="e">
        <f>'HIDDEN Bill Pay Est.Act'!K12</f>
        <v>#N/A</v>
      </c>
      <c r="I35" s="60"/>
      <c r="J35" s="7"/>
    </row>
    <row r="36" spans="1:10" ht="15" thickBot="1" x14ac:dyDescent="0.4">
      <c r="A36" s="90"/>
      <c r="B36" s="56"/>
      <c r="C36" s="125" t="e">
        <f t="shared" si="0"/>
        <v>#N/A</v>
      </c>
      <c r="D36" s="127" t="e">
        <f t="shared" si="1"/>
        <v>#N/A</v>
      </c>
      <c r="E36" s="220" t="s">
        <v>84</v>
      </c>
      <c r="F36" s="221" t="e">
        <f>NA()</f>
        <v>#N/A</v>
      </c>
      <c r="G36" s="130" t="e">
        <f>'HIDDEN Bill Pay Est.Act'!G13</f>
        <v>#N/A</v>
      </c>
      <c r="H36" s="134" t="e">
        <f>'HIDDEN Bill Pay Est.Act'!K13</f>
        <v>#N/A</v>
      </c>
      <c r="I36" s="60"/>
      <c r="J36" s="7"/>
    </row>
    <row r="37" spans="1:10" ht="15" thickBot="1" x14ac:dyDescent="0.4">
      <c r="A37" s="90"/>
      <c r="B37" s="56"/>
      <c r="C37" s="125" t="e">
        <f t="shared" si="0"/>
        <v>#N/A</v>
      </c>
      <c r="D37" s="127" t="e">
        <f t="shared" si="1"/>
        <v>#N/A</v>
      </c>
      <c r="E37" s="220" t="s">
        <v>84</v>
      </c>
      <c r="F37" s="221" t="e">
        <f>NA()</f>
        <v>#N/A</v>
      </c>
      <c r="G37" s="130" t="e">
        <f>'HIDDEN Bill Pay Est.Act'!G14</f>
        <v>#N/A</v>
      </c>
      <c r="H37" s="134" t="e">
        <f>'HIDDEN Bill Pay Est.Act'!K14</f>
        <v>#N/A</v>
      </c>
      <c r="I37" s="60"/>
      <c r="J37" s="7"/>
    </row>
    <row r="38" spans="1:10" ht="15" thickBot="1" x14ac:dyDescent="0.4">
      <c r="A38" s="90"/>
      <c r="B38" s="56"/>
      <c r="C38" s="125" t="e">
        <f t="shared" si="0"/>
        <v>#N/A</v>
      </c>
      <c r="D38" s="127" t="e">
        <f t="shared" si="1"/>
        <v>#N/A</v>
      </c>
      <c r="E38" s="220" t="s">
        <v>84</v>
      </c>
      <c r="F38" s="221" t="e">
        <f>NA()</f>
        <v>#N/A</v>
      </c>
      <c r="G38" s="130" t="e">
        <f>'HIDDEN Bill Pay Est.Act'!G15</f>
        <v>#N/A</v>
      </c>
      <c r="H38" s="134" t="e">
        <f>'HIDDEN Bill Pay Est.Act'!K15</f>
        <v>#N/A</v>
      </c>
      <c r="I38" s="60"/>
      <c r="J38" s="7"/>
    </row>
    <row r="39" spans="1:10" ht="15.75" customHeight="1" thickBot="1" x14ac:dyDescent="0.4">
      <c r="A39" s="90"/>
      <c r="B39" s="56"/>
      <c r="C39" s="125" t="e">
        <f t="shared" si="0"/>
        <v>#N/A</v>
      </c>
      <c r="D39" s="127" t="e">
        <f t="shared" si="1"/>
        <v>#N/A</v>
      </c>
      <c r="E39" s="220" t="s">
        <v>84</v>
      </c>
      <c r="F39" s="221" t="e">
        <f>NA()</f>
        <v>#N/A</v>
      </c>
      <c r="G39" s="130" t="e">
        <f>'HIDDEN Bill Pay Est.Act'!G16</f>
        <v>#N/A</v>
      </c>
      <c r="H39" s="134" t="e">
        <f>'HIDDEN Bill Pay Est.Act'!K16</f>
        <v>#N/A</v>
      </c>
      <c r="I39" s="60"/>
      <c r="J39" s="7"/>
    </row>
    <row r="40" spans="1:10" ht="15" thickBot="1" x14ac:dyDescent="0.4">
      <c r="A40" s="90"/>
      <c r="B40" s="56"/>
      <c r="C40" s="125" t="e">
        <f t="shared" si="0"/>
        <v>#N/A</v>
      </c>
      <c r="D40" s="127" t="e">
        <f t="shared" si="1"/>
        <v>#N/A</v>
      </c>
      <c r="E40" s="220" t="s">
        <v>84</v>
      </c>
      <c r="F40" s="221" t="e">
        <f>NA()</f>
        <v>#N/A</v>
      </c>
      <c r="G40" s="130" t="e">
        <f>'HIDDEN Bill Pay Est.Act'!G17</f>
        <v>#N/A</v>
      </c>
      <c r="H40" s="134" t="e">
        <f>'HIDDEN Bill Pay Est.Act'!K17</f>
        <v>#N/A</v>
      </c>
      <c r="I40" s="60"/>
      <c r="J40" s="7"/>
    </row>
    <row r="41" spans="1:10" ht="15" thickBot="1" x14ac:dyDescent="0.4">
      <c r="A41" s="90"/>
      <c r="B41" s="56"/>
      <c r="C41" s="125" t="e">
        <f t="shared" si="0"/>
        <v>#N/A</v>
      </c>
      <c r="D41" s="127" t="e">
        <f t="shared" si="1"/>
        <v>#N/A</v>
      </c>
      <c r="E41" s="220" t="s">
        <v>84</v>
      </c>
      <c r="F41" s="221" t="e">
        <f>NA()</f>
        <v>#N/A</v>
      </c>
      <c r="G41" s="130" t="e">
        <f>'HIDDEN Bill Pay Est.Act'!G18</f>
        <v>#N/A</v>
      </c>
      <c r="H41" s="134" t="e">
        <f>'HIDDEN Bill Pay Est.Act'!K18</f>
        <v>#N/A</v>
      </c>
      <c r="I41" s="60"/>
      <c r="J41" s="7"/>
    </row>
    <row r="42" spans="1:10" ht="15" thickBot="1" x14ac:dyDescent="0.4">
      <c r="A42" s="90"/>
      <c r="B42" s="56"/>
      <c r="C42" s="125" t="e">
        <f t="shared" si="0"/>
        <v>#N/A</v>
      </c>
      <c r="D42" s="127" t="e">
        <f t="shared" si="1"/>
        <v>#N/A</v>
      </c>
      <c r="E42" s="220" t="s">
        <v>84</v>
      </c>
      <c r="F42" s="221" t="e">
        <f>NA()</f>
        <v>#N/A</v>
      </c>
      <c r="G42" s="130" t="e">
        <f>'HIDDEN Bill Pay Est.Act'!G19</f>
        <v>#N/A</v>
      </c>
      <c r="H42" s="134" t="e">
        <f>'HIDDEN Bill Pay Est.Act'!K19</f>
        <v>#N/A</v>
      </c>
      <c r="I42" s="60"/>
      <c r="J42" s="7"/>
    </row>
    <row r="43" spans="1:10" ht="15" thickBot="1" x14ac:dyDescent="0.4">
      <c r="A43" s="90"/>
      <c r="B43" s="56"/>
      <c r="C43" s="125" t="e">
        <f t="shared" si="0"/>
        <v>#N/A</v>
      </c>
      <c r="D43" s="127" t="e">
        <f t="shared" si="1"/>
        <v>#N/A</v>
      </c>
      <c r="E43" s="220" t="s">
        <v>84</v>
      </c>
      <c r="F43" s="221" t="e">
        <f>NA()</f>
        <v>#N/A</v>
      </c>
      <c r="G43" s="131" t="e">
        <f>'HIDDEN Bill Pay Est.Act'!G20</f>
        <v>#N/A</v>
      </c>
      <c r="H43" s="134" t="e">
        <f>'HIDDEN Bill Pay Est.Act'!K20</f>
        <v>#N/A</v>
      </c>
    </row>
    <row r="44" spans="1:10" ht="15" thickBot="1" x14ac:dyDescent="0.4">
      <c r="A44" s="90"/>
      <c r="B44" s="56"/>
      <c r="C44" s="125" t="e">
        <f t="shared" si="0"/>
        <v>#N/A</v>
      </c>
      <c r="D44" s="127" t="e">
        <f t="shared" si="1"/>
        <v>#N/A</v>
      </c>
      <c r="E44" s="220" t="s">
        <v>84</v>
      </c>
      <c r="F44" s="221" t="e">
        <f>NA()</f>
        <v>#N/A</v>
      </c>
      <c r="G44" s="131" t="e">
        <f>'HIDDEN Bill Pay Est.Act'!G21</f>
        <v>#N/A</v>
      </c>
      <c r="H44" s="134" t="e">
        <f>'HIDDEN Bill Pay Est.Act'!K21</f>
        <v>#N/A</v>
      </c>
    </row>
    <row r="45" spans="1:10" ht="15" thickBot="1" x14ac:dyDescent="0.4">
      <c r="A45" s="90"/>
      <c r="B45" s="56"/>
      <c r="C45" s="125" t="e">
        <f t="shared" si="0"/>
        <v>#N/A</v>
      </c>
      <c r="D45" s="127" t="e">
        <f t="shared" si="1"/>
        <v>#N/A</v>
      </c>
      <c r="E45" s="220" t="s">
        <v>84</v>
      </c>
      <c r="F45" s="221" t="e">
        <f>NA()</f>
        <v>#N/A</v>
      </c>
      <c r="G45" s="131" t="e">
        <f>'HIDDEN Bill Pay Est.Act'!G22</f>
        <v>#N/A</v>
      </c>
      <c r="H45" s="134" t="e">
        <f>'HIDDEN Bill Pay Est.Act'!K22</f>
        <v>#N/A</v>
      </c>
    </row>
    <row r="46" spans="1:10" ht="15" thickBot="1" x14ac:dyDescent="0.4">
      <c r="A46" s="90"/>
      <c r="B46" s="56"/>
      <c r="C46" s="125" t="e">
        <f t="shared" si="0"/>
        <v>#N/A</v>
      </c>
      <c r="D46" s="127" t="e">
        <f t="shared" si="1"/>
        <v>#N/A</v>
      </c>
      <c r="E46" s="220" t="s">
        <v>84</v>
      </c>
      <c r="F46" s="221" t="e">
        <f>NA()</f>
        <v>#N/A</v>
      </c>
      <c r="G46" s="131" t="e">
        <f>'HIDDEN Bill Pay Est.Act'!G23</f>
        <v>#N/A</v>
      </c>
      <c r="H46" s="134" t="e">
        <f>'HIDDEN Bill Pay Est.Act'!K23</f>
        <v>#N/A</v>
      </c>
    </row>
    <row r="47" spans="1:10" ht="15" thickBot="1" x14ac:dyDescent="0.4">
      <c r="A47" s="90"/>
      <c r="B47" s="56"/>
      <c r="C47" s="125" t="e">
        <f t="shared" si="0"/>
        <v>#N/A</v>
      </c>
      <c r="D47" s="127" t="e">
        <f t="shared" si="1"/>
        <v>#N/A</v>
      </c>
      <c r="E47" s="220" t="s">
        <v>84</v>
      </c>
      <c r="F47" s="221" t="e">
        <f>NA()</f>
        <v>#N/A</v>
      </c>
      <c r="G47" s="131" t="e">
        <f>'HIDDEN Bill Pay Est.Act'!G24</f>
        <v>#N/A</v>
      </c>
      <c r="H47" s="134" t="e">
        <f>'HIDDEN Bill Pay Est.Act'!K24</f>
        <v>#N/A</v>
      </c>
    </row>
    <row r="48" spans="1:10" ht="15" thickBot="1" x14ac:dyDescent="0.4">
      <c r="A48" s="90"/>
      <c r="B48" s="56"/>
      <c r="C48" s="125" t="e">
        <f t="shared" si="0"/>
        <v>#N/A</v>
      </c>
      <c r="D48" s="127" t="e">
        <f t="shared" si="1"/>
        <v>#N/A</v>
      </c>
      <c r="E48" s="220" t="s">
        <v>84</v>
      </c>
      <c r="F48" s="221" t="e">
        <f>NA()</f>
        <v>#N/A</v>
      </c>
      <c r="G48" s="131" t="e">
        <f>'HIDDEN Bill Pay Est.Act'!G25</f>
        <v>#N/A</v>
      </c>
      <c r="H48" s="134" t="e">
        <f>'HIDDEN Bill Pay Est.Act'!K25</f>
        <v>#N/A</v>
      </c>
    </row>
    <row r="49" spans="1:8" ht="15" thickBot="1" x14ac:dyDescent="0.4">
      <c r="A49" s="90"/>
      <c r="B49" s="56"/>
      <c r="C49" s="125" t="e">
        <f t="shared" si="0"/>
        <v>#N/A</v>
      </c>
      <c r="D49" s="127" t="e">
        <f t="shared" si="1"/>
        <v>#N/A</v>
      </c>
      <c r="E49" s="220" t="s">
        <v>84</v>
      </c>
      <c r="F49" s="221" t="e">
        <f>NA()</f>
        <v>#N/A</v>
      </c>
      <c r="G49" s="131" t="e">
        <f>'HIDDEN Bill Pay Est.Act'!G26</f>
        <v>#N/A</v>
      </c>
      <c r="H49" s="134" t="e">
        <f>'HIDDEN Bill Pay Est.Act'!K26</f>
        <v>#N/A</v>
      </c>
    </row>
    <row r="50" spans="1:8" ht="15" thickBot="1" x14ac:dyDescent="0.4">
      <c r="A50" s="90"/>
      <c r="B50" s="56"/>
      <c r="C50" s="125" t="e">
        <f t="shared" si="0"/>
        <v>#N/A</v>
      </c>
      <c r="D50" s="127" t="e">
        <f t="shared" si="1"/>
        <v>#N/A</v>
      </c>
      <c r="E50" s="220" t="s">
        <v>84</v>
      </c>
      <c r="F50" s="221" t="e">
        <f>NA()</f>
        <v>#N/A</v>
      </c>
      <c r="G50" s="131" t="e">
        <f>'HIDDEN Bill Pay Est.Act'!G27</f>
        <v>#N/A</v>
      </c>
      <c r="H50" s="134" t="e">
        <f>'HIDDEN Bill Pay Est.Act'!K27</f>
        <v>#N/A</v>
      </c>
    </row>
    <row r="51" spans="1:8" ht="15" thickBot="1" x14ac:dyDescent="0.4">
      <c r="A51" s="90"/>
      <c r="B51" s="56"/>
      <c r="C51" s="125" t="e">
        <f t="shared" si="0"/>
        <v>#N/A</v>
      </c>
      <c r="D51" s="127" t="e">
        <f t="shared" si="1"/>
        <v>#N/A</v>
      </c>
      <c r="E51" s="220" t="s">
        <v>84</v>
      </c>
      <c r="F51" s="221" t="e">
        <f>NA()</f>
        <v>#N/A</v>
      </c>
      <c r="G51" s="131" t="e">
        <f>'HIDDEN Bill Pay Est.Act'!G28</f>
        <v>#N/A</v>
      </c>
      <c r="H51" s="134" t="e">
        <f>'HIDDEN Bill Pay Est.Act'!K28</f>
        <v>#N/A</v>
      </c>
    </row>
    <row r="52" spans="1:8" ht="15" thickBot="1" x14ac:dyDescent="0.4">
      <c r="A52" s="90"/>
      <c r="B52" s="56"/>
      <c r="C52" s="125" t="e">
        <f t="shared" si="0"/>
        <v>#N/A</v>
      </c>
      <c r="D52" s="127" t="e">
        <f t="shared" si="1"/>
        <v>#N/A</v>
      </c>
      <c r="E52" s="220" t="s">
        <v>84</v>
      </c>
      <c r="F52" s="221" t="e">
        <f>NA()</f>
        <v>#N/A</v>
      </c>
      <c r="G52" s="131" t="e">
        <f>'HIDDEN Bill Pay Est.Act'!G29</f>
        <v>#N/A</v>
      </c>
      <c r="H52" s="134" t="e">
        <f>'HIDDEN Bill Pay Est.Act'!K29</f>
        <v>#N/A</v>
      </c>
    </row>
    <row r="53" spans="1:8" ht="15" thickBot="1" x14ac:dyDescent="0.4">
      <c r="A53" s="90"/>
      <c r="B53" s="56"/>
      <c r="C53" s="125" t="e">
        <f t="shared" si="0"/>
        <v>#N/A</v>
      </c>
      <c r="D53" s="127" t="e">
        <f t="shared" si="1"/>
        <v>#N/A</v>
      </c>
      <c r="E53" s="220" t="s">
        <v>84</v>
      </c>
      <c r="F53" s="221" t="e">
        <f>NA()</f>
        <v>#N/A</v>
      </c>
      <c r="G53" s="131" t="e">
        <f>'HIDDEN Bill Pay Est.Act'!G30</f>
        <v>#N/A</v>
      </c>
      <c r="H53" s="134" t="e">
        <f>'HIDDEN Bill Pay Est.Act'!K30</f>
        <v>#N/A</v>
      </c>
    </row>
    <row r="54" spans="1:8" ht="15" thickBot="1" x14ac:dyDescent="0.4">
      <c r="A54" s="90"/>
      <c r="B54" s="56"/>
      <c r="C54" s="125" t="e">
        <f t="shared" si="0"/>
        <v>#N/A</v>
      </c>
      <c r="D54" s="127" t="e">
        <f t="shared" si="1"/>
        <v>#N/A</v>
      </c>
      <c r="E54" s="220" t="s">
        <v>84</v>
      </c>
      <c r="F54" s="221" t="e">
        <f>NA()</f>
        <v>#N/A</v>
      </c>
      <c r="G54" s="131" t="e">
        <f>'HIDDEN Bill Pay Est.Act'!G31</f>
        <v>#N/A</v>
      </c>
      <c r="H54" s="134" t="e">
        <f>'HIDDEN Bill Pay Est.Act'!K31</f>
        <v>#N/A</v>
      </c>
    </row>
    <row r="55" spans="1:8" ht="15" thickBot="1" x14ac:dyDescent="0.4">
      <c r="A55" s="90"/>
      <c r="B55" s="56"/>
      <c r="C55" s="125" t="e">
        <f t="shared" si="0"/>
        <v>#N/A</v>
      </c>
      <c r="D55" s="127" t="e">
        <f t="shared" si="1"/>
        <v>#N/A</v>
      </c>
      <c r="E55" s="220" t="s">
        <v>84</v>
      </c>
      <c r="F55" s="221" t="e">
        <f>NA()</f>
        <v>#N/A</v>
      </c>
      <c r="G55" s="131" t="e">
        <f>'HIDDEN Bill Pay Est.Act'!G32</f>
        <v>#N/A</v>
      </c>
      <c r="H55" s="135" t="e">
        <f>'HIDDEN Bill Pay Est.Act'!K32</f>
        <v>#N/A</v>
      </c>
    </row>
    <row r="56" spans="1:8" ht="15" thickBot="1" x14ac:dyDescent="0.4">
      <c r="A56" s="90"/>
      <c r="B56" s="56"/>
      <c r="C56" s="125" t="e">
        <f t="shared" si="0"/>
        <v>#N/A</v>
      </c>
      <c r="D56" s="127" t="e">
        <f t="shared" si="1"/>
        <v>#N/A</v>
      </c>
      <c r="E56" s="220" t="s">
        <v>84</v>
      </c>
      <c r="F56" s="221" t="e">
        <f>NA()</f>
        <v>#N/A</v>
      </c>
      <c r="G56" s="131" t="e">
        <f>'HIDDEN Bill Pay Est.Act'!G33</f>
        <v>#N/A</v>
      </c>
      <c r="H56" s="135" t="e">
        <f>'HIDDEN Bill Pay Est.Act'!K33</f>
        <v>#N/A</v>
      </c>
    </row>
    <row r="57" spans="1:8" ht="15" thickBot="1" x14ac:dyDescent="0.4">
      <c r="A57" s="90"/>
      <c r="B57" s="56"/>
      <c r="C57" s="125" t="e">
        <f t="shared" si="0"/>
        <v>#N/A</v>
      </c>
      <c r="D57" s="127" t="e">
        <f t="shared" si="1"/>
        <v>#N/A</v>
      </c>
      <c r="E57" s="220" t="s">
        <v>84</v>
      </c>
      <c r="F57" s="221" t="e">
        <f>NA()</f>
        <v>#N/A</v>
      </c>
      <c r="G57" s="131" t="e">
        <f>'HIDDEN Bill Pay Est.Act'!G34</f>
        <v>#N/A</v>
      </c>
      <c r="H57" s="135" t="e">
        <f>'HIDDEN Bill Pay Est.Act'!K34</f>
        <v>#N/A</v>
      </c>
    </row>
    <row r="58" spans="1:8" ht="15" thickBot="1" x14ac:dyDescent="0.4">
      <c r="A58" s="90"/>
      <c r="B58" s="56"/>
      <c r="C58" s="125" t="e">
        <f t="shared" si="0"/>
        <v>#N/A</v>
      </c>
      <c r="D58" s="127" t="e">
        <f t="shared" si="1"/>
        <v>#N/A</v>
      </c>
      <c r="E58" s="220" t="s">
        <v>84</v>
      </c>
      <c r="F58" s="221" t="e">
        <f>NA()</f>
        <v>#N/A</v>
      </c>
      <c r="G58" s="131" t="e">
        <f>'HIDDEN Bill Pay Est.Act'!G35</f>
        <v>#N/A</v>
      </c>
      <c r="H58" s="135" t="e">
        <f>'HIDDEN Bill Pay Est.Act'!K35</f>
        <v>#N/A</v>
      </c>
    </row>
    <row r="59" spans="1:8" ht="15" thickBot="1" x14ac:dyDescent="0.4">
      <c r="A59" s="90"/>
      <c r="B59" s="56"/>
      <c r="C59" s="125" t="e">
        <f t="shared" si="0"/>
        <v>#N/A</v>
      </c>
      <c r="D59" s="127" t="e">
        <f t="shared" si="1"/>
        <v>#N/A</v>
      </c>
      <c r="E59" s="220" t="s">
        <v>84</v>
      </c>
      <c r="F59" s="221" t="e">
        <f>NA()</f>
        <v>#N/A</v>
      </c>
      <c r="G59" s="131" t="e">
        <f>'HIDDEN Bill Pay Est.Act'!G36</f>
        <v>#N/A</v>
      </c>
      <c r="H59" s="135" t="e">
        <f>'HIDDEN Bill Pay Est.Act'!K36</f>
        <v>#N/A</v>
      </c>
    </row>
    <row r="60" spans="1:8" ht="15" thickBot="1" x14ac:dyDescent="0.4">
      <c r="A60" s="90"/>
      <c r="B60" s="56"/>
      <c r="C60" s="125" t="e">
        <f t="shared" si="0"/>
        <v>#N/A</v>
      </c>
      <c r="D60" s="127" t="e">
        <f t="shared" si="1"/>
        <v>#N/A</v>
      </c>
      <c r="E60" s="220" t="s">
        <v>84</v>
      </c>
      <c r="F60" s="221" t="e">
        <f>NA()</f>
        <v>#N/A</v>
      </c>
      <c r="G60" s="131" t="e">
        <f>'HIDDEN Bill Pay Est.Act'!G37</f>
        <v>#N/A</v>
      </c>
      <c r="H60" s="135" t="e">
        <f>'HIDDEN Bill Pay Est.Act'!K37</f>
        <v>#N/A</v>
      </c>
    </row>
    <row r="61" spans="1:8" ht="15" thickBot="1" x14ac:dyDescent="0.4">
      <c r="A61" s="90"/>
      <c r="B61" s="56"/>
      <c r="C61" s="125" t="e">
        <f t="shared" si="0"/>
        <v>#N/A</v>
      </c>
      <c r="D61" s="127" t="e">
        <f t="shared" si="1"/>
        <v>#N/A</v>
      </c>
      <c r="E61" s="220" t="s">
        <v>84</v>
      </c>
      <c r="F61" s="221" t="e">
        <f>NA()</f>
        <v>#N/A</v>
      </c>
      <c r="G61" s="131" t="e">
        <f>'HIDDEN Bill Pay Est.Act'!G38</f>
        <v>#N/A</v>
      </c>
      <c r="H61" s="135" t="e">
        <f>'HIDDEN Bill Pay Est.Act'!K38</f>
        <v>#N/A</v>
      </c>
    </row>
    <row r="62" spans="1:8" ht="15" thickBot="1" x14ac:dyDescent="0.4">
      <c r="A62" s="90"/>
      <c r="B62" s="56"/>
      <c r="C62" s="125" t="e">
        <f t="shared" ref="C62:C79" si="2">IF(C61-authyear+1&lt;$D$9+1,C61+1,NA())</f>
        <v>#N/A</v>
      </c>
      <c r="D62" s="127" t="e">
        <f t="shared" si="1"/>
        <v>#N/A</v>
      </c>
      <c r="E62" s="220" t="s">
        <v>84</v>
      </c>
      <c r="F62" s="221" t="e">
        <f>NA()</f>
        <v>#N/A</v>
      </c>
      <c r="G62" s="131" t="e">
        <f>'HIDDEN Bill Pay Est.Act'!G39</f>
        <v>#N/A</v>
      </c>
      <c r="H62" s="135" t="e">
        <f>'HIDDEN Bill Pay Est.Act'!K39</f>
        <v>#N/A</v>
      </c>
    </row>
    <row r="63" spans="1:8" ht="15" thickBot="1" x14ac:dyDescent="0.4">
      <c r="A63" s="90"/>
      <c r="B63" s="56"/>
      <c r="C63" s="125" t="e">
        <f t="shared" si="2"/>
        <v>#N/A</v>
      </c>
      <c r="D63" s="127" t="e">
        <f t="shared" ref="D63:D79" si="3">IF($C63&lt;YEAR(firstprodyr),0,IF($C63=YEAR(firstprodyr),firstprodest,ROUNDUP(F61,1)))</f>
        <v>#N/A</v>
      </c>
      <c r="E63" s="220" t="s">
        <v>84</v>
      </c>
      <c r="F63" s="221" t="e">
        <f>NA()</f>
        <v>#N/A</v>
      </c>
      <c r="G63" s="131" t="e">
        <f>'HIDDEN Bill Pay Est.Act'!G40</f>
        <v>#N/A</v>
      </c>
      <c r="H63" s="135" t="e">
        <f>'HIDDEN Bill Pay Est.Act'!K40</f>
        <v>#N/A</v>
      </c>
    </row>
    <row r="64" spans="1:8" ht="15" thickBot="1" x14ac:dyDescent="0.4">
      <c r="A64" s="90"/>
      <c r="B64" s="56"/>
      <c r="C64" s="125" t="e">
        <f t="shared" si="2"/>
        <v>#N/A</v>
      </c>
      <c r="D64" s="127" t="e">
        <f t="shared" si="3"/>
        <v>#N/A</v>
      </c>
      <c r="E64" s="220" t="s">
        <v>84</v>
      </c>
      <c r="F64" s="221" t="e">
        <f>NA()</f>
        <v>#N/A</v>
      </c>
      <c r="G64" s="131" t="e">
        <f>'HIDDEN Bill Pay Est.Act'!G41</f>
        <v>#N/A</v>
      </c>
      <c r="H64" s="135" t="e">
        <f>'HIDDEN Bill Pay Est.Act'!K41</f>
        <v>#N/A</v>
      </c>
    </row>
    <row r="65" spans="1:8" ht="15" thickBot="1" x14ac:dyDescent="0.4">
      <c r="A65" s="90"/>
      <c r="B65" s="56"/>
      <c r="C65" s="125" t="e">
        <f t="shared" si="2"/>
        <v>#N/A</v>
      </c>
      <c r="D65" s="127" t="e">
        <f t="shared" si="3"/>
        <v>#N/A</v>
      </c>
      <c r="E65" s="220" t="s">
        <v>84</v>
      </c>
      <c r="F65" s="221" t="e">
        <f>NA()</f>
        <v>#N/A</v>
      </c>
      <c r="G65" s="131" t="e">
        <f>'HIDDEN Bill Pay Est.Act'!G42</f>
        <v>#N/A</v>
      </c>
      <c r="H65" s="135" t="e">
        <f>'HIDDEN Bill Pay Est.Act'!K42</f>
        <v>#N/A</v>
      </c>
    </row>
    <row r="66" spans="1:8" ht="15" thickBot="1" x14ac:dyDescent="0.4">
      <c r="A66" s="90"/>
      <c r="B66" s="56"/>
      <c r="C66" s="125" t="e">
        <f t="shared" si="2"/>
        <v>#N/A</v>
      </c>
      <c r="D66" s="127" t="e">
        <f t="shared" si="3"/>
        <v>#N/A</v>
      </c>
      <c r="E66" s="220" t="s">
        <v>84</v>
      </c>
      <c r="F66" s="221" t="e">
        <f>NA()</f>
        <v>#N/A</v>
      </c>
      <c r="G66" s="131" t="e">
        <f>'HIDDEN Bill Pay Est.Act'!G43</f>
        <v>#N/A</v>
      </c>
      <c r="H66" s="135" t="e">
        <f>'HIDDEN Bill Pay Est.Act'!K43</f>
        <v>#N/A</v>
      </c>
    </row>
    <row r="67" spans="1:8" ht="15" thickBot="1" x14ac:dyDescent="0.4">
      <c r="A67" s="90"/>
      <c r="B67" s="56"/>
      <c r="C67" s="125" t="e">
        <f t="shared" si="2"/>
        <v>#N/A</v>
      </c>
      <c r="D67" s="127" t="e">
        <f t="shared" si="3"/>
        <v>#N/A</v>
      </c>
      <c r="E67" s="220" t="s">
        <v>84</v>
      </c>
      <c r="F67" s="221" t="e">
        <f>NA()</f>
        <v>#N/A</v>
      </c>
      <c r="G67" s="131" t="e">
        <f>'HIDDEN Bill Pay Est.Act'!G44</f>
        <v>#N/A</v>
      </c>
      <c r="H67" s="135" t="e">
        <f>'HIDDEN Bill Pay Est.Act'!K44</f>
        <v>#N/A</v>
      </c>
    </row>
    <row r="68" spans="1:8" ht="15" thickBot="1" x14ac:dyDescent="0.4">
      <c r="A68" s="90"/>
      <c r="B68" s="56"/>
      <c r="C68" s="125" t="e">
        <f t="shared" si="2"/>
        <v>#N/A</v>
      </c>
      <c r="D68" s="127" t="e">
        <f t="shared" si="3"/>
        <v>#N/A</v>
      </c>
      <c r="E68" s="220" t="s">
        <v>84</v>
      </c>
      <c r="F68" s="221" t="e">
        <f>NA()</f>
        <v>#N/A</v>
      </c>
      <c r="G68" s="131" t="e">
        <f>'HIDDEN Bill Pay Est.Act'!G45</f>
        <v>#N/A</v>
      </c>
      <c r="H68" s="135" t="e">
        <f>'HIDDEN Bill Pay Est.Act'!K45</f>
        <v>#N/A</v>
      </c>
    </row>
    <row r="69" spans="1:8" ht="15" thickBot="1" x14ac:dyDescent="0.4">
      <c r="A69" s="90"/>
      <c r="B69" s="56"/>
      <c r="C69" s="125" t="e">
        <f t="shared" si="2"/>
        <v>#N/A</v>
      </c>
      <c r="D69" s="127" t="e">
        <f t="shared" si="3"/>
        <v>#N/A</v>
      </c>
      <c r="E69" s="220" t="s">
        <v>84</v>
      </c>
      <c r="F69" s="221" t="e">
        <f>NA()</f>
        <v>#N/A</v>
      </c>
      <c r="G69" s="131" t="e">
        <f>'HIDDEN Bill Pay Est.Act'!G46</f>
        <v>#N/A</v>
      </c>
      <c r="H69" s="135" t="e">
        <f>'HIDDEN Bill Pay Est.Act'!K46</f>
        <v>#N/A</v>
      </c>
    </row>
    <row r="70" spans="1:8" ht="15" thickBot="1" x14ac:dyDescent="0.4">
      <c r="A70" s="90"/>
      <c r="B70" s="56"/>
      <c r="C70" s="125" t="e">
        <f t="shared" si="2"/>
        <v>#N/A</v>
      </c>
      <c r="D70" s="127" t="e">
        <f t="shared" si="3"/>
        <v>#N/A</v>
      </c>
      <c r="E70" s="220" t="s">
        <v>84</v>
      </c>
      <c r="F70" s="221" t="e">
        <f>NA()</f>
        <v>#N/A</v>
      </c>
      <c r="G70" s="131" t="e">
        <f>'HIDDEN Bill Pay Est.Act'!G47</f>
        <v>#N/A</v>
      </c>
      <c r="H70" s="135" t="e">
        <f>'HIDDEN Bill Pay Est.Act'!K47</f>
        <v>#N/A</v>
      </c>
    </row>
    <row r="71" spans="1:8" ht="15" thickBot="1" x14ac:dyDescent="0.4">
      <c r="A71" s="90"/>
      <c r="B71" s="56"/>
      <c r="C71" s="125" t="e">
        <f t="shared" si="2"/>
        <v>#N/A</v>
      </c>
      <c r="D71" s="127" t="e">
        <f t="shared" si="3"/>
        <v>#N/A</v>
      </c>
      <c r="E71" s="220" t="s">
        <v>84</v>
      </c>
      <c r="F71" s="221" t="e">
        <f>NA()</f>
        <v>#N/A</v>
      </c>
      <c r="G71" s="131" t="e">
        <f>'HIDDEN Bill Pay Est.Act'!G48</f>
        <v>#N/A</v>
      </c>
      <c r="H71" s="135" t="e">
        <f>'HIDDEN Bill Pay Est.Act'!K48</f>
        <v>#N/A</v>
      </c>
    </row>
    <row r="72" spans="1:8" ht="15" thickBot="1" x14ac:dyDescent="0.4">
      <c r="A72" s="90"/>
      <c r="B72" s="56"/>
      <c r="C72" s="125" t="e">
        <f t="shared" si="2"/>
        <v>#N/A</v>
      </c>
      <c r="D72" s="127" t="e">
        <f t="shared" si="3"/>
        <v>#N/A</v>
      </c>
      <c r="E72" s="220" t="s">
        <v>84</v>
      </c>
      <c r="F72" s="221" t="e">
        <f>NA()</f>
        <v>#N/A</v>
      </c>
      <c r="G72" s="131" t="e">
        <f>'HIDDEN Bill Pay Est.Act'!G49</f>
        <v>#N/A</v>
      </c>
      <c r="H72" s="135" t="e">
        <f>'HIDDEN Bill Pay Est.Act'!K49</f>
        <v>#N/A</v>
      </c>
    </row>
    <row r="73" spans="1:8" ht="15" thickBot="1" x14ac:dyDescent="0.4">
      <c r="A73" s="90"/>
      <c r="B73" s="56"/>
      <c r="C73" s="125" t="e">
        <f t="shared" si="2"/>
        <v>#N/A</v>
      </c>
      <c r="D73" s="127" t="e">
        <f t="shared" si="3"/>
        <v>#N/A</v>
      </c>
      <c r="E73" s="220" t="s">
        <v>84</v>
      </c>
      <c r="F73" s="221" t="e">
        <f>NA()</f>
        <v>#N/A</v>
      </c>
      <c r="G73" s="131" t="e">
        <f>'HIDDEN Bill Pay Est.Act'!G50</f>
        <v>#N/A</v>
      </c>
      <c r="H73" s="135" t="e">
        <f>'HIDDEN Bill Pay Est.Act'!K50</f>
        <v>#N/A</v>
      </c>
    </row>
    <row r="74" spans="1:8" ht="15" thickBot="1" x14ac:dyDescent="0.4">
      <c r="A74" s="90"/>
      <c r="B74" s="56"/>
      <c r="C74" s="125" t="e">
        <f t="shared" si="2"/>
        <v>#N/A</v>
      </c>
      <c r="D74" s="127" t="e">
        <f t="shared" si="3"/>
        <v>#N/A</v>
      </c>
      <c r="E74" s="220" t="s">
        <v>84</v>
      </c>
      <c r="F74" s="221" t="e">
        <f>NA()</f>
        <v>#N/A</v>
      </c>
      <c r="G74" s="131" t="e">
        <f>'HIDDEN Bill Pay Est.Act'!G51</f>
        <v>#N/A</v>
      </c>
      <c r="H74" s="135" t="e">
        <f>'HIDDEN Bill Pay Est.Act'!K51</f>
        <v>#N/A</v>
      </c>
    </row>
    <row r="75" spans="1:8" ht="15" thickBot="1" x14ac:dyDescent="0.4">
      <c r="A75" s="90"/>
      <c r="B75" s="56"/>
      <c r="C75" s="125" t="e">
        <f t="shared" si="2"/>
        <v>#N/A</v>
      </c>
      <c r="D75" s="127" t="e">
        <f t="shared" si="3"/>
        <v>#N/A</v>
      </c>
      <c r="E75" s="220" t="s">
        <v>84</v>
      </c>
      <c r="F75" s="221" t="e">
        <f>NA()</f>
        <v>#N/A</v>
      </c>
      <c r="G75" s="131" t="e">
        <f>'HIDDEN Bill Pay Est.Act'!G52</f>
        <v>#N/A</v>
      </c>
      <c r="H75" s="135" t="e">
        <f>'HIDDEN Bill Pay Est.Act'!K52</f>
        <v>#N/A</v>
      </c>
    </row>
    <row r="76" spans="1:8" ht="15" thickBot="1" x14ac:dyDescent="0.4">
      <c r="A76" s="90"/>
      <c r="B76" s="56"/>
      <c r="C76" s="125" t="e">
        <f t="shared" si="2"/>
        <v>#N/A</v>
      </c>
      <c r="D76" s="127" t="e">
        <f t="shared" si="3"/>
        <v>#N/A</v>
      </c>
      <c r="E76" s="220" t="s">
        <v>84</v>
      </c>
      <c r="F76" s="221" t="e">
        <f>NA()</f>
        <v>#N/A</v>
      </c>
      <c r="G76" s="131" t="e">
        <f>'HIDDEN Bill Pay Est.Act'!G53</f>
        <v>#N/A</v>
      </c>
      <c r="H76" s="135" t="e">
        <f>'HIDDEN Bill Pay Est.Act'!K53</f>
        <v>#N/A</v>
      </c>
    </row>
    <row r="77" spans="1:8" ht="15" thickBot="1" x14ac:dyDescent="0.4">
      <c r="A77" s="90"/>
      <c r="B77" s="56"/>
      <c r="C77" s="125" t="e">
        <f t="shared" si="2"/>
        <v>#N/A</v>
      </c>
      <c r="D77" s="127" t="e">
        <f t="shared" si="3"/>
        <v>#N/A</v>
      </c>
      <c r="E77" s="220" t="s">
        <v>84</v>
      </c>
      <c r="F77" s="221" t="e">
        <f>NA()</f>
        <v>#N/A</v>
      </c>
      <c r="G77" s="131" t="e">
        <f>'HIDDEN Bill Pay Est.Act'!G54</f>
        <v>#N/A</v>
      </c>
      <c r="H77" s="135" t="e">
        <f>'HIDDEN Bill Pay Est.Act'!K54</f>
        <v>#N/A</v>
      </c>
    </row>
    <row r="78" spans="1:8" ht="15" thickBot="1" x14ac:dyDescent="0.4">
      <c r="A78" s="57"/>
      <c r="B78" s="26"/>
      <c r="C78" s="125" t="e">
        <f t="shared" si="2"/>
        <v>#N/A</v>
      </c>
      <c r="D78" s="127" t="e">
        <f t="shared" si="3"/>
        <v>#N/A</v>
      </c>
      <c r="E78" s="220" t="s">
        <v>84</v>
      </c>
      <c r="F78" s="221" t="e">
        <f>NA()</f>
        <v>#N/A</v>
      </c>
      <c r="G78" s="132" t="e">
        <f>'HIDDEN Bill Pay Est.Act'!G55</f>
        <v>#N/A</v>
      </c>
      <c r="H78" s="136" t="e">
        <f>'HIDDEN Bill Pay Est.Act'!K55</f>
        <v>#N/A</v>
      </c>
    </row>
    <row r="79" spans="1:8" ht="15" thickBot="1" x14ac:dyDescent="0.4">
      <c r="A79" s="57"/>
      <c r="B79" s="26"/>
      <c r="C79" s="125" t="e">
        <f t="shared" si="2"/>
        <v>#N/A</v>
      </c>
      <c r="D79" s="127" t="e">
        <f t="shared" si="3"/>
        <v>#N/A</v>
      </c>
      <c r="E79" s="220" t="s">
        <v>84</v>
      </c>
      <c r="F79" s="221" t="e">
        <f>NA()</f>
        <v>#N/A</v>
      </c>
      <c r="G79" s="132" t="e">
        <f>'HIDDEN Bill Pay Est.Act'!G56</f>
        <v>#N/A</v>
      </c>
      <c r="H79" s="136" t="e">
        <f>'HIDDEN Bill Pay Est.Act'!K56</f>
        <v>#N/A</v>
      </c>
    </row>
    <row r="80" spans="1:8" x14ac:dyDescent="0.35">
      <c r="D80" s="58"/>
      <c r="F80" s="59"/>
      <c r="G80" s="60"/>
    </row>
    <row r="81" spans="4:7" x14ac:dyDescent="0.35">
      <c r="D81" s="58"/>
      <c r="F81" s="59"/>
      <c r="G81" s="60"/>
    </row>
    <row r="82" spans="4:7" x14ac:dyDescent="0.35">
      <c r="D82" s="58"/>
      <c r="F82" s="59"/>
      <c r="G82" s="60"/>
    </row>
    <row r="83" spans="4:7" x14ac:dyDescent="0.35">
      <c r="D83" s="58"/>
      <c r="F83" s="59"/>
      <c r="G83" s="60"/>
    </row>
    <row r="84" spans="4:7" x14ac:dyDescent="0.35">
      <c r="D84" s="58"/>
      <c r="F84" s="59"/>
      <c r="G84" s="60"/>
    </row>
    <row r="85" spans="4:7" x14ac:dyDescent="0.35">
      <c r="D85" s="58"/>
      <c r="F85" s="59"/>
      <c r="G85" s="60"/>
    </row>
    <row r="86" spans="4:7" x14ac:dyDescent="0.35">
      <c r="D86" s="58"/>
      <c r="F86" s="59"/>
      <c r="G86" s="60"/>
    </row>
    <row r="87" spans="4:7" x14ac:dyDescent="0.35">
      <c r="D87" s="58"/>
      <c r="F87" s="59"/>
      <c r="G87" s="60"/>
    </row>
    <row r="88" spans="4:7" x14ac:dyDescent="0.35">
      <c r="D88" s="58"/>
      <c r="F88" s="59"/>
      <c r="G88" s="60"/>
    </row>
    <row r="89" spans="4:7" x14ac:dyDescent="0.35">
      <c r="D89" s="58"/>
      <c r="F89" s="59"/>
      <c r="G89" s="60"/>
    </row>
    <row r="90" spans="4:7" x14ac:dyDescent="0.35">
      <c r="D90" s="58"/>
      <c r="F90" s="59"/>
      <c r="G90" s="60"/>
    </row>
    <row r="91" spans="4:7" x14ac:dyDescent="0.35">
      <c r="D91" s="58"/>
      <c r="F91" s="59"/>
      <c r="G91" s="60"/>
    </row>
    <row r="92" spans="4:7" x14ac:dyDescent="0.35">
      <c r="D92" s="58"/>
      <c r="F92" s="59"/>
      <c r="G92" s="60"/>
    </row>
    <row r="93" spans="4:7" x14ac:dyDescent="0.35">
      <c r="D93" s="58"/>
      <c r="F93" s="59"/>
      <c r="G93" s="60"/>
    </row>
    <row r="94" spans="4:7" x14ac:dyDescent="0.35">
      <c r="D94" s="58"/>
      <c r="F94" s="59"/>
      <c r="G94" s="60"/>
    </row>
    <row r="95" spans="4:7" x14ac:dyDescent="0.35">
      <c r="D95" s="58"/>
      <c r="F95" s="59"/>
      <c r="G95" s="60"/>
    </row>
    <row r="96" spans="4:7" x14ac:dyDescent="0.35">
      <c r="D96" s="58"/>
      <c r="F96" s="59"/>
      <c r="G96" s="60"/>
    </row>
    <row r="97" spans="4:7" x14ac:dyDescent="0.35">
      <c r="D97" s="58"/>
      <c r="F97" s="59"/>
      <c r="G97" s="60"/>
    </row>
    <row r="98" spans="4:7" x14ac:dyDescent="0.35">
      <c r="D98" s="58"/>
      <c r="F98" s="59"/>
      <c r="G98" s="60"/>
    </row>
    <row r="99" spans="4:7" x14ac:dyDescent="0.35">
      <c r="D99" s="58"/>
      <c r="F99" s="59"/>
      <c r="G99" s="60"/>
    </row>
    <row r="100" spans="4:7" x14ac:dyDescent="0.35">
      <c r="D100" s="58"/>
      <c r="F100" s="59"/>
      <c r="G100" s="60"/>
    </row>
    <row r="101" spans="4:7" x14ac:dyDescent="0.35">
      <c r="D101" s="58"/>
      <c r="F101" s="59"/>
      <c r="G101" s="60"/>
    </row>
    <row r="102" spans="4:7" x14ac:dyDescent="0.35">
      <c r="D102" s="58"/>
      <c r="F102" s="59"/>
      <c r="G102" s="60"/>
    </row>
    <row r="103" spans="4:7" x14ac:dyDescent="0.35">
      <c r="D103" s="58"/>
      <c r="F103" s="59"/>
      <c r="G103" s="60"/>
    </row>
    <row r="104" spans="4:7" x14ac:dyDescent="0.35">
      <c r="D104" s="58"/>
      <c r="F104" s="59"/>
      <c r="G104" s="60"/>
    </row>
    <row r="105" spans="4:7" x14ac:dyDescent="0.35">
      <c r="D105" s="58"/>
      <c r="F105" s="59"/>
      <c r="G105" s="60"/>
    </row>
    <row r="106" spans="4:7" x14ac:dyDescent="0.35">
      <c r="D106" s="58"/>
      <c r="F106" s="59"/>
      <c r="G106" s="60"/>
    </row>
    <row r="107" spans="4:7" x14ac:dyDescent="0.35">
      <c r="D107" s="58"/>
      <c r="F107" s="59"/>
      <c r="G107" s="60"/>
    </row>
    <row r="108" spans="4:7" x14ac:dyDescent="0.35">
      <c r="D108" s="58"/>
      <c r="F108" s="59"/>
      <c r="G108" s="60"/>
    </row>
    <row r="109" spans="4:7" x14ac:dyDescent="0.35">
      <c r="D109" s="58"/>
      <c r="F109" s="59"/>
      <c r="G109" s="60"/>
    </row>
    <row r="110" spans="4:7" x14ac:dyDescent="0.35">
      <c r="D110" s="58"/>
      <c r="F110" s="59"/>
      <c r="G110" s="60"/>
    </row>
    <row r="111" spans="4:7" x14ac:dyDescent="0.35">
      <c r="D111" s="58"/>
      <c r="F111" s="59"/>
      <c r="G111" s="60"/>
    </row>
    <row r="112" spans="4:7" x14ac:dyDescent="0.35">
      <c r="D112" s="58"/>
      <c r="F112" s="59"/>
      <c r="G112" s="60"/>
    </row>
    <row r="113" spans="4:7" x14ac:dyDescent="0.35">
      <c r="D113" s="58"/>
      <c r="F113" s="59"/>
      <c r="G113" s="60"/>
    </row>
    <row r="114" spans="4:7" x14ac:dyDescent="0.35">
      <c r="D114" s="58"/>
      <c r="F114" s="59"/>
      <c r="G114" s="60"/>
    </row>
    <row r="115" spans="4:7" x14ac:dyDescent="0.35">
      <c r="D115" s="58"/>
      <c r="F115" s="59"/>
      <c r="G115" s="60"/>
    </row>
    <row r="116" spans="4:7" x14ac:dyDescent="0.35">
      <c r="D116" s="58"/>
      <c r="F116" s="59"/>
      <c r="G116" s="60"/>
    </row>
    <row r="117" spans="4:7" x14ac:dyDescent="0.35">
      <c r="D117" s="58"/>
      <c r="F117" s="59"/>
      <c r="G117" s="60"/>
    </row>
    <row r="118" spans="4:7" x14ac:dyDescent="0.35">
      <c r="D118" s="58"/>
      <c r="F118" s="59"/>
      <c r="G118" s="60"/>
    </row>
    <row r="119" spans="4:7" x14ac:dyDescent="0.35">
      <c r="D119" s="58"/>
      <c r="F119" s="59"/>
      <c r="G119" s="60"/>
    </row>
    <row r="120" spans="4:7" x14ac:dyDescent="0.35">
      <c r="D120" s="58"/>
      <c r="F120" s="59"/>
      <c r="G120" s="60"/>
    </row>
    <row r="121" spans="4:7" x14ac:dyDescent="0.35">
      <c r="D121" s="58"/>
      <c r="F121" s="59"/>
      <c r="G121" s="60"/>
    </row>
  </sheetData>
  <sheetProtection algorithmName="SHA-512" hashValue="HpCtGbHc+jfSISv0RZ3mh+0zbp9utZphIuqQD4b+BZaZbqkZVkjBqLXHJDSdnVTtqVX+P/mjqV/4J1zjLa7wIA==" saltValue="v+IkCLIBzjkgaGCloZ23bQ==" spinCount="100000" sheet="1" objects="1" scenarios="1"/>
  <mergeCells count="7">
    <mergeCell ref="D1:G1"/>
    <mergeCell ref="A3:A10"/>
    <mergeCell ref="A12:A16"/>
    <mergeCell ref="A18:A25"/>
    <mergeCell ref="B18:B25"/>
    <mergeCell ref="B12:B16"/>
    <mergeCell ref="B3:B10"/>
  </mergeCells>
  <conditionalFormatting sqref="D20">
    <cfRule type="cellIs" dxfId="1" priority="1" operator="equal">
      <formula>401769</formula>
    </cfRule>
  </conditionalFormatting>
  <conditionalFormatting sqref="D22:D23">
    <cfRule type="cellIs" dxfId="0" priority="4" operator="equal">
      <formula>401769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2CF80DBF-941D-4D81-899E-C7DFD6992D03}">
          <x14:formula1>
            <xm:f>'HIDDEN BLM parameters'!$B$18:$B$19</xm:f>
          </x14:formula1>
          <xm:sqref>D5</xm:sqref>
        </x14:dataValidation>
        <x14:dataValidation type="list" allowBlank="1" showInputMessage="1" showErrorMessage="1" xr:uid="{CE6CDA5F-D58F-4E20-87D1-6DBF27CBCBA4}">
          <x14:formula1>
            <xm:f>'HIDDEN BLM parameters'!$H$21:$H$32</xm:f>
          </x14:formula1>
          <xm:sqref>D14:G14</xm:sqref>
        </x14:dataValidation>
        <x14:dataValidation type="list" allowBlank="1" showInputMessage="1" showErrorMessage="1" xr:uid="{94B85A88-DEF7-4948-BD96-76F0D29CD504}">
          <x14:formula1>
            <xm:f>'HIDDEN BLM parameters'!$B$21:$B$24</xm:f>
          </x14:formula1>
          <xm:sqref>D12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B413B-3329-41BD-B4AC-546CD4AB7F03}">
  <dimension ref="A1:M40"/>
  <sheetViews>
    <sheetView zoomScale="130" zoomScaleNormal="130" workbookViewId="0">
      <selection activeCell="D41" sqref="D41"/>
    </sheetView>
  </sheetViews>
  <sheetFormatPr defaultRowHeight="14.5" x14ac:dyDescent="0.35"/>
  <cols>
    <col min="1" max="1" width="23.26953125" customWidth="1"/>
    <col min="2" max="2" width="16.7265625" customWidth="1"/>
    <col min="3" max="3" width="14.26953125" customWidth="1"/>
    <col min="7" max="7" width="12.81640625" customWidth="1"/>
    <col min="8" max="8" width="11.81640625" bestFit="1" customWidth="1"/>
    <col min="9" max="9" width="9.81640625" bestFit="1" customWidth="1"/>
    <col min="12" max="13" width="10.1796875" customWidth="1"/>
    <col min="14" max="14" width="10" customWidth="1"/>
    <col min="15" max="18" width="9.54296875" bestFit="1" customWidth="1"/>
  </cols>
  <sheetData>
    <row r="1" spans="1:10" x14ac:dyDescent="0.35">
      <c r="A1" s="6" t="s">
        <v>85</v>
      </c>
      <c r="E1" s="7"/>
    </row>
    <row r="2" spans="1:10" x14ac:dyDescent="0.35">
      <c r="A2" t="s">
        <v>86</v>
      </c>
      <c r="B2">
        <v>1.03</v>
      </c>
    </row>
    <row r="3" spans="1:10" x14ac:dyDescent="0.35">
      <c r="A3" t="s">
        <v>87</v>
      </c>
      <c r="B3">
        <v>7.0000000000000007E-2</v>
      </c>
    </row>
    <row r="4" spans="1:10" ht="15" thickBot="1" x14ac:dyDescent="0.4">
      <c r="A4" t="s">
        <v>88</v>
      </c>
      <c r="B4">
        <f>authyear</f>
        <v>1900</v>
      </c>
    </row>
    <row r="5" spans="1:10" ht="15" thickBot="1" x14ac:dyDescent="0.4">
      <c r="A5" s="6" t="s">
        <v>89</v>
      </c>
      <c r="B5" s="6"/>
      <c r="C5" s="6"/>
      <c r="E5" s="88" t="s">
        <v>90</v>
      </c>
      <c r="F5" s="89"/>
      <c r="G5" s="198" t="s">
        <v>91</v>
      </c>
      <c r="H5" s="199"/>
      <c r="I5" s="199"/>
      <c r="J5" s="200"/>
    </row>
    <row r="6" spans="1:10" ht="16.5" customHeight="1" thickBot="1" x14ac:dyDescent="0.4">
      <c r="A6" t="s">
        <v>92</v>
      </c>
      <c r="B6" s="11" t="e">
        <f>VLOOKUP(authyear,G7:I11,3)</f>
        <v>#N/A</v>
      </c>
      <c r="C6" s="7"/>
      <c r="E6" s="90"/>
      <c r="G6" s="95"/>
      <c r="H6" s="100" t="s">
        <v>93</v>
      </c>
      <c r="I6" s="96" t="s">
        <v>94</v>
      </c>
      <c r="J6" s="97"/>
    </row>
    <row r="7" spans="1:10" ht="16" thickBot="1" x14ac:dyDescent="0.4">
      <c r="E7" s="90"/>
      <c r="G7" s="45">
        <v>2021</v>
      </c>
      <c r="H7" s="41">
        <v>52.252000000000002</v>
      </c>
      <c r="I7" s="42">
        <v>52.25</v>
      </c>
      <c r="J7" s="97"/>
    </row>
    <row r="8" spans="1:10" ht="16" thickBot="1" x14ac:dyDescent="0.4">
      <c r="E8" s="90"/>
      <c r="G8" s="45">
        <v>2022</v>
      </c>
      <c r="H8" s="41">
        <v>53.82</v>
      </c>
      <c r="I8" s="42">
        <v>53.82</v>
      </c>
      <c r="J8" s="97"/>
    </row>
    <row r="9" spans="1:10" ht="16" thickBot="1" x14ac:dyDescent="0.4">
      <c r="E9" s="90"/>
      <c r="G9" s="46">
        <v>2023</v>
      </c>
      <c r="H9" s="43">
        <v>55.433999999999997</v>
      </c>
      <c r="I9" s="42">
        <v>55.43</v>
      </c>
      <c r="J9" s="97"/>
    </row>
    <row r="10" spans="1:10" ht="16.5" thickTop="1" thickBot="1" x14ac:dyDescent="0.4">
      <c r="A10" s="210" t="s">
        <v>95</v>
      </c>
      <c r="B10" s="51">
        <v>0</v>
      </c>
      <c r="E10" s="90"/>
      <c r="G10" s="47">
        <v>2024</v>
      </c>
      <c r="H10" s="41">
        <v>57.097000000000001</v>
      </c>
      <c r="I10" s="44">
        <v>57.1</v>
      </c>
      <c r="J10" s="97"/>
    </row>
    <row r="11" spans="1:10" ht="16.5" thickTop="1" thickBot="1" x14ac:dyDescent="0.4">
      <c r="A11" s="211"/>
      <c r="B11" s="52">
        <v>0.2</v>
      </c>
      <c r="C11" s="3"/>
      <c r="E11" s="57"/>
      <c r="F11" s="29"/>
      <c r="G11" s="98">
        <v>2025</v>
      </c>
      <c r="H11" s="43">
        <v>58.81</v>
      </c>
      <c r="I11" s="42">
        <v>58.81</v>
      </c>
      <c r="J11" s="99"/>
    </row>
    <row r="12" spans="1:10" ht="15" thickBot="1" x14ac:dyDescent="0.4"/>
    <row r="13" spans="1:10" x14ac:dyDescent="0.35">
      <c r="A13" s="212" t="s">
        <v>96</v>
      </c>
      <c r="B13" s="53" t="s">
        <v>97</v>
      </c>
      <c r="C13" t="s">
        <v>98</v>
      </c>
      <c r="D13" t="s">
        <v>97</v>
      </c>
    </row>
    <row r="14" spans="1:10" ht="15" thickBot="1" x14ac:dyDescent="0.4">
      <c r="A14" s="213"/>
      <c r="B14" s="54" t="s">
        <v>99</v>
      </c>
      <c r="D14" t="s">
        <v>99</v>
      </c>
    </row>
    <row r="15" spans="1:10" x14ac:dyDescent="0.35">
      <c r="D15" t="s">
        <v>100</v>
      </c>
    </row>
    <row r="16" spans="1:10" ht="15" thickBot="1" x14ac:dyDescent="0.4"/>
    <row r="17" spans="1:13" ht="15" thickBot="1" x14ac:dyDescent="0.4">
      <c r="C17" s="79" t="s">
        <v>101</v>
      </c>
      <c r="L17" s="101"/>
      <c r="M17" s="101"/>
    </row>
    <row r="18" spans="1:13" ht="15" thickBot="1" x14ac:dyDescent="0.4">
      <c r="A18" s="212" t="s">
        <v>102</v>
      </c>
      <c r="B18" s="55" t="s">
        <v>52</v>
      </c>
      <c r="C18" s="78">
        <v>1</v>
      </c>
      <c r="G18" s="206" t="s">
        <v>103</v>
      </c>
      <c r="H18" s="207"/>
      <c r="I18" s="207"/>
      <c r="J18" s="207"/>
      <c r="K18" s="207"/>
      <c r="L18" s="207"/>
      <c r="M18" s="207"/>
    </row>
    <row r="19" spans="1:13" ht="15" thickBot="1" x14ac:dyDescent="0.4">
      <c r="A19" s="213"/>
      <c r="B19" s="55" t="s">
        <v>104</v>
      </c>
      <c r="C19" s="78">
        <v>0.05</v>
      </c>
      <c r="G19" s="90"/>
      <c r="H19" t="s">
        <v>105</v>
      </c>
      <c r="I19" s="203" t="s">
        <v>106</v>
      </c>
      <c r="J19" s="204"/>
      <c r="K19" s="205"/>
      <c r="L19" s="201" t="s">
        <v>107</v>
      </c>
      <c r="M19" s="202"/>
    </row>
    <row r="20" spans="1:13" ht="15" thickBot="1" x14ac:dyDescent="0.4">
      <c r="G20" s="90"/>
      <c r="H20" t="s">
        <v>108</v>
      </c>
      <c r="I20" s="49">
        <v>2021</v>
      </c>
      <c r="J20" s="49">
        <v>2022</v>
      </c>
      <c r="K20" s="50">
        <v>2023</v>
      </c>
      <c r="L20" s="48">
        <v>2024</v>
      </c>
      <c r="M20" s="81">
        <v>2025</v>
      </c>
    </row>
    <row r="21" spans="1:13" ht="16.5" thickTop="1" thickBot="1" x14ac:dyDescent="0.4">
      <c r="A21" s="24" t="s">
        <v>109</v>
      </c>
      <c r="B21" s="25">
        <v>1</v>
      </c>
      <c r="F21" t="s">
        <v>110</v>
      </c>
      <c r="G21" s="9" t="s">
        <v>111</v>
      </c>
      <c r="H21" s="91" t="s">
        <v>112</v>
      </c>
      <c r="I21" s="39">
        <v>2.0999999999999996</v>
      </c>
      <c r="J21" s="39">
        <v>2.1629999999999998</v>
      </c>
      <c r="K21" s="82">
        <v>2.2278899999999999</v>
      </c>
      <c r="L21" s="83">
        <v>2.29</v>
      </c>
      <c r="M21" s="83">
        <v>2.36</v>
      </c>
    </row>
    <row r="22" spans="1:13" ht="16" thickBot="1" x14ac:dyDescent="0.4">
      <c r="B22" s="24">
        <v>2</v>
      </c>
      <c r="G22" s="10" t="s">
        <v>113</v>
      </c>
      <c r="H22" s="91" t="s">
        <v>114</v>
      </c>
      <c r="I22" s="40">
        <v>12.6</v>
      </c>
      <c r="J22" s="40">
        <v>12.978</v>
      </c>
      <c r="K22" s="84">
        <v>13.36734</v>
      </c>
      <c r="L22" s="85">
        <v>13.77</v>
      </c>
      <c r="M22" s="85">
        <v>14.18</v>
      </c>
    </row>
    <row r="23" spans="1:13" ht="15.5" x14ac:dyDescent="0.35">
      <c r="B23" s="24">
        <v>3</v>
      </c>
      <c r="G23" s="10" t="s">
        <v>115</v>
      </c>
      <c r="H23" s="91" t="s">
        <v>116</v>
      </c>
      <c r="I23" s="40">
        <v>5.9499999999999993</v>
      </c>
      <c r="J23" s="40">
        <v>6.1284999999999998</v>
      </c>
      <c r="K23" s="84">
        <v>6.3123550000000002</v>
      </c>
      <c r="L23" s="85">
        <v>6.5</v>
      </c>
      <c r="M23" s="85">
        <v>6.7</v>
      </c>
    </row>
    <row r="24" spans="1:13" ht="15.5" x14ac:dyDescent="0.35">
      <c r="B24" s="24">
        <v>4</v>
      </c>
      <c r="G24" s="10" t="s">
        <v>117</v>
      </c>
      <c r="H24" s="91" t="s">
        <v>118</v>
      </c>
      <c r="I24" s="40">
        <v>11.8</v>
      </c>
      <c r="J24" s="40">
        <v>12.154000000000002</v>
      </c>
      <c r="K24" s="84">
        <v>12.518620000000002</v>
      </c>
      <c r="L24" s="85">
        <v>12.89</v>
      </c>
      <c r="M24" s="85">
        <v>13.28</v>
      </c>
    </row>
    <row r="25" spans="1:13" ht="15.5" x14ac:dyDescent="0.35">
      <c r="G25" s="10" t="s">
        <v>119</v>
      </c>
      <c r="H25" s="91" t="s">
        <v>120</v>
      </c>
      <c r="I25" s="40">
        <v>6.62</v>
      </c>
      <c r="J25" s="40">
        <v>6.8186</v>
      </c>
      <c r="K25" s="84">
        <v>7.0231580000000005</v>
      </c>
      <c r="L25" s="85">
        <v>7.23</v>
      </c>
      <c r="M25" s="85">
        <v>7.45</v>
      </c>
    </row>
    <row r="26" spans="1:13" ht="15.5" x14ac:dyDescent="0.35">
      <c r="G26" s="10" t="s">
        <v>121</v>
      </c>
      <c r="H26" s="91" t="s">
        <v>122</v>
      </c>
      <c r="I26" s="40">
        <v>11</v>
      </c>
      <c r="J26" s="40">
        <v>11.33</v>
      </c>
      <c r="K26" s="84">
        <v>11.6699</v>
      </c>
      <c r="L26" s="85">
        <v>12.02</v>
      </c>
      <c r="M26" s="85">
        <v>12.38</v>
      </c>
    </row>
    <row r="27" spans="1:13" ht="15.5" x14ac:dyDescent="0.35">
      <c r="A27" s="208" t="s">
        <v>123</v>
      </c>
      <c r="B27" s="209"/>
      <c r="G27" s="10" t="s">
        <v>124</v>
      </c>
      <c r="H27" s="91" t="s">
        <v>125</v>
      </c>
      <c r="I27" s="40">
        <v>3.05</v>
      </c>
      <c r="J27" s="40">
        <v>3.1414999999999997</v>
      </c>
      <c r="K27" s="84">
        <v>3.2357449999999996</v>
      </c>
      <c r="L27" s="85">
        <v>3.33</v>
      </c>
      <c r="M27" s="85">
        <v>3.43</v>
      </c>
    </row>
    <row r="28" spans="1:13" ht="15.5" x14ac:dyDescent="0.35">
      <c r="A28" s="155">
        <v>1</v>
      </c>
      <c r="B28" s="156">
        <v>8.3299999999999999E-2</v>
      </c>
      <c r="G28" s="10" t="s">
        <v>126</v>
      </c>
      <c r="H28" s="91" t="s">
        <v>127</v>
      </c>
      <c r="I28" s="40">
        <v>12</v>
      </c>
      <c r="J28" s="40">
        <v>12.36</v>
      </c>
      <c r="K28" s="84">
        <v>12.7308</v>
      </c>
      <c r="L28" s="85">
        <v>13.11</v>
      </c>
      <c r="M28" s="85">
        <v>13.51</v>
      </c>
    </row>
    <row r="29" spans="1:13" ht="15.5" x14ac:dyDescent="0.35">
      <c r="A29" s="157">
        <v>2</v>
      </c>
      <c r="B29" s="158">
        <v>0.16669999999999999</v>
      </c>
      <c r="G29" s="10" t="s">
        <v>128</v>
      </c>
      <c r="H29" s="91" t="s">
        <v>129</v>
      </c>
      <c r="I29" s="40">
        <v>4.625</v>
      </c>
      <c r="J29" s="40">
        <v>4.7637499999999999</v>
      </c>
      <c r="K29" s="84">
        <v>4.9066625000000004</v>
      </c>
      <c r="L29" s="85">
        <v>5.05</v>
      </c>
      <c r="M29" s="85">
        <v>5.21</v>
      </c>
    </row>
    <row r="30" spans="1:13" ht="15.5" x14ac:dyDescent="0.35">
      <c r="A30" s="155">
        <v>3</v>
      </c>
      <c r="B30" s="158">
        <v>0.25</v>
      </c>
      <c r="G30" s="10" t="s">
        <v>130</v>
      </c>
      <c r="H30" s="91" t="s">
        <v>131</v>
      </c>
      <c r="I30" s="40">
        <v>8</v>
      </c>
      <c r="J30" s="40">
        <v>8.24</v>
      </c>
      <c r="K30" s="84">
        <v>8.4871999999999996</v>
      </c>
      <c r="L30" s="85">
        <v>8.74</v>
      </c>
      <c r="M30" s="85">
        <v>9</v>
      </c>
    </row>
    <row r="31" spans="1:13" ht="15.5" x14ac:dyDescent="0.35">
      <c r="A31" s="157">
        <v>4</v>
      </c>
      <c r="B31" s="158">
        <v>0.33329999999999999</v>
      </c>
      <c r="G31" s="10" t="s">
        <v>132</v>
      </c>
      <c r="H31" s="91" t="s">
        <v>133</v>
      </c>
      <c r="I31" s="80">
        <v>4.75</v>
      </c>
      <c r="J31" s="80">
        <v>4.8925000000000001</v>
      </c>
      <c r="K31" s="86">
        <v>5.0392749999999999</v>
      </c>
      <c r="L31" s="87">
        <v>5.19</v>
      </c>
      <c r="M31" s="87">
        <v>5.35</v>
      </c>
    </row>
    <row r="32" spans="1:13" x14ac:dyDescent="0.35">
      <c r="A32" s="155">
        <v>5</v>
      </c>
      <c r="B32" s="158">
        <v>0.41670000000000001</v>
      </c>
      <c r="G32" s="57"/>
      <c r="H32" s="92" t="s">
        <v>62</v>
      </c>
      <c r="I32" s="93">
        <v>0</v>
      </c>
      <c r="J32" s="93">
        <v>0</v>
      </c>
      <c r="K32" s="94">
        <v>0</v>
      </c>
      <c r="L32" s="94">
        <v>0</v>
      </c>
      <c r="M32" s="94">
        <v>0</v>
      </c>
    </row>
    <row r="33" spans="1:7" x14ac:dyDescent="0.35">
      <c r="A33" s="157">
        <v>6</v>
      </c>
      <c r="B33" s="158">
        <v>0.5</v>
      </c>
    </row>
    <row r="34" spans="1:7" ht="15.5" x14ac:dyDescent="0.35">
      <c r="A34" s="155">
        <v>7</v>
      </c>
      <c r="B34" s="158">
        <v>0.58330000000000004</v>
      </c>
      <c r="G34" s="16"/>
    </row>
    <row r="35" spans="1:7" x14ac:dyDescent="0.35">
      <c r="A35" s="157">
        <v>8</v>
      </c>
      <c r="B35" s="158">
        <v>0.66669999999999996</v>
      </c>
    </row>
    <row r="36" spans="1:7" x14ac:dyDescent="0.35">
      <c r="A36" s="155">
        <v>9</v>
      </c>
      <c r="B36" s="158">
        <v>0.75</v>
      </c>
    </row>
    <row r="37" spans="1:7" x14ac:dyDescent="0.35">
      <c r="A37" s="157">
        <v>10</v>
      </c>
      <c r="B37" s="158">
        <v>0.83330000000000004</v>
      </c>
    </row>
    <row r="38" spans="1:7" x14ac:dyDescent="0.35">
      <c r="A38" s="155">
        <v>11</v>
      </c>
      <c r="B38" s="158">
        <v>0.91669999999999996</v>
      </c>
    </row>
    <row r="39" spans="1:7" x14ac:dyDescent="0.35">
      <c r="A39" s="157">
        <v>12</v>
      </c>
      <c r="B39" s="159">
        <v>1</v>
      </c>
    </row>
    <row r="40" spans="1:7" x14ac:dyDescent="0.35">
      <c r="A40" t="s">
        <v>134</v>
      </c>
    </row>
  </sheetData>
  <sortState xmlns:xlrd2="http://schemas.microsoft.com/office/spreadsheetml/2017/richdata2" ref="A28:B39">
    <sortCondition ref="A28:A39"/>
  </sortState>
  <mergeCells count="8">
    <mergeCell ref="G5:J5"/>
    <mergeCell ref="L19:M19"/>
    <mergeCell ref="I19:K19"/>
    <mergeCell ref="G18:M18"/>
    <mergeCell ref="A27:B27"/>
    <mergeCell ref="A10:A11"/>
    <mergeCell ref="A13:A14"/>
    <mergeCell ref="A18:A19"/>
  </mergeCells>
  <phoneticPr fontId="2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893AA-3CC9-45AD-B9DA-80188AE5F62E}">
  <dimension ref="B1:W62"/>
  <sheetViews>
    <sheetView zoomScale="136" zoomScaleNormal="136" workbookViewId="0">
      <selection activeCell="W9" sqref="W9"/>
    </sheetView>
  </sheetViews>
  <sheetFormatPr defaultRowHeight="14.5" x14ac:dyDescent="0.35"/>
  <cols>
    <col min="1" max="1" width="15.81640625" bestFit="1" customWidth="1"/>
    <col min="2" max="2" width="18.1796875" customWidth="1"/>
    <col min="3" max="3" width="27.54296875" customWidth="1"/>
    <col min="4" max="4" width="18.453125" customWidth="1"/>
    <col min="5" max="5" width="11.1796875" customWidth="1"/>
    <col min="6" max="6" width="12.7265625" customWidth="1"/>
    <col min="7" max="7" width="13.54296875" customWidth="1"/>
    <col min="8" max="8" width="18" customWidth="1"/>
    <col min="13" max="13" width="15.26953125" customWidth="1"/>
  </cols>
  <sheetData>
    <row r="1" spans="2:23" x14ac:dyDescent="0.35">
      <c r="C1" t="s">
        <v>135</v>
      </c>
      <c r="D1">
        <f>authyear</f>
        <v>1900</v>
      </c>
    </row>
    <row r="2" spans="2:23" x14ac:dyDescent="0.35">
      <c r="C2" t="s">
        <v>136</v>
      </c>
      <c r="D2" s="13" cm="1">
        <f t="array" ref="D2">MONTH(authdate)</f>
        <v>1</v>
      </c>
    </row>
    <row r="3" spans="2:23" x14ac:dyDescent="0.35">
      <c r="C3" t="s">
        <v>137</v>
      </c>
      <c r="D3" s="13" t="str">
        <f>'Payment Calculation Worksheet'!D14</f>
        <v>ZERO</v>
      </c>
      <c r="E3" s="13"/>
      <c r="F3" s="13"/>
      <c r="G3" s="13"/>
      <c r="H3" s="13"/>
      <c r="I3" s="12" t="str">
        <f>'Payment Calculation Worksheet'!E14</f>
        <v>ZERO</v>
      </c>
      <c r="J3" s="12"/>
      <c r="K3" s="12"/>
      <c r="L3" s="12"/>
      <c r="M3" s="12"/>
      <c r="N3" s="13" t="str">
        <f>'Payment Calculation Worksheet'!F14</f>
        <v>ZERO</v>
      </c>
      <c r="O3" s="13"/>
      <c r="P3" s="13"/>
      <c r="Q3" s="13"/>
      <c r="R3" s="13"/>
      <c r="S3" s="12" t="str">
        <f>'Payment Calculation Worksheet'!G14</f>
        <v>ZERO</v>
      </c>
      <c r="T3" s="12"/>
      <c r="U3" s="12"/>
      <c r="V3" s="12"/>
      <c r="W3" s="12"/>
    </row>
    <row r="4" spans="2:23" ht="29.25" customHeight="1" x14ac:dyDescent="0.35">
      <c r="C4" s="38" t="s">
        <v>138</v>
      </c>
      <c r="D4" s="17" t="e">
        <f>HLOOKUP('HIDDEN Rent calc'!$D$1,'HIDDEN BLM parameters'!$H$20:$M$32,MATCH('HIDDEN Rent calc'!$D$3,'HIDDEN BLM parameters'!$H$20:$H$32,0))</f>
        <v>#N/A</v>
      </c>
      <c r="E4" s="13"/>
      <c r="F4" s="13"/>
      <c r="G4" s="13"/>
      <c r="H4" s="13"/>
      <c r="I4" s="20" t="e">
        <f>HLOOKUP('HIDDEN Rent calc'!$D$1,'HIDDEN BLM parameters'!$H$20:$M$32,MATCH('HIDDEN Rent calc'!$I$3,'HIDDEN BLM parameters'!$H$20:$H$32,0))</f>
        <v>#N/A</v>
      </c>
      <c r="J4" s="12"/>
      <c r="K4" s="12"/>
      <c r="L4" s="12"/>
      <c r="M4" s="12"/>
      <c r="N4" s="17" t="e">
        <f>HLOOKUP('HIDDEN Rent calc'!$D$1,'HIDDEN BLM parameters'!$H$20:$M$32,MATCH('HIDDEN Rent calc'!$N$3,'HIDDEN BLM parameters'!$H$20:$H$32,0))</f>
        <v>#N/A</v>
      </c>
      <c r="O4" s="13"/>
      <c r="P4" s="13"/>
      <c r="Q4" s="13"/>
      <c r="R4" s="13"/>
      <c r="S4" s="20" t="e">
        <f>HLOOKUP('HIDDEN Rent calc'!$D$1,'HIDDEN BLM parameters'!$H$20:$M$32,MATCH('HIDDEN Rent calc'!$S$3,'HIDDEN BLM parameters'!$H$20:$H$32,0))</f>
        <v>#N/A</v>
      </c>
      <c r="T4" s="12"/>
      <c r="U4" s="12"/>
      <c r="V4" s="12"/>
      <c r="W4" s="12"/>
    </row>
    <row r="5" spans="2:23" x14ac:dyDescent="0.35">
      <c r="C5" t="s">
        <v>139</v>
      </c>
      <c r="D5" s="17">
        <f>ROUNDUP('Payment Calculation Worksheet'!D15,1)</f>
        <v>0</v>
      </c>
      <c r="E5" s="13"/>
      <c r="F5" s="13"/>
      <c r="G5" s="13"/>
      <c r="H5" s="13"/>
      <c r="I5" s="20">
        <f>ROUNDUP('Payment Calculation Worksheet'!E15,1)</f>
        <v>0</v>
      </c>
      <c r="J5" s="12"/>
      <c r="K5" s="12"/>
      <c r="L5" s="12"/>
      <c r="M5" s="12"/>
      <c r="N5" s="17">
        <f>ROUNDUP('Payment Calculation Worksheet'!F15,1)</f>
        <v>0</v>
      </c>
      <c r="O5" s="13"/>
      <c r="P5" s="13"/>
      <c r="Q5" s="13"/>
      <c r="R5" s="13"/>
      <c r="S5" s="20">
        <f>ROUNDUP('Payment Calculation Worksheet'!G15,1)</f>
        <v>0</v>
      </c>
      <c r="T5" s="12"/>
      <c r="U5" s="12"/>
      <c r="V5" s="12"/>
      <c r="W5" s="12"/>
    </row>
    <row r="6" spans="2:23" x14ac:dyDescent="0.35">
      <c r="D6" s="13"/>
      <c r="E6" s="13"/>
      <c r="F6" s="13"/>
      <c r="G6" s="13"/>
      <c r="H6" s="13"/>
      <c r="I6" s="12"/>
      <c r="J6" s="12"/>
      <c r="K6" s="12"/>
      <c r="L6" s="12"/>
      <c r="M6" s="12"/>
      <c r="N6" s="13"/>
      <c r="O6" s="13"/>
      <c r="P6" s="13"/>
      <c r="Q6" s="13"/>
      <c r="R6" s="13"/>
      <c r="S6" s="12"/>
      <c r="T6" s="12"/>
      <c r="U6" s="12"/>
      <c r="V6" s="12"/>
      <c r="W6" s="12"/>
    </row>
    <row r="7" spans="2:23" ht="42.5" x14ac:dyDescent="0.35">
      <c r="D7" s="13" t="s">
        <v>48</v>
      </c>
      <c r="E7" s="13" t="s">
        <v>58</v>
      </c>
      <c r="F7" s="13" t="s">
        <v>140</v>
      </c>
      <c r="G7" s="18" t="s">
        <v>141</v>
      </c>
      <c r="H7" s="13"/>
      <c r="I7" s="12" t="s">
        <v>48</v>
      </c>
      <c r="J7" s="12" t="s">
        <v>58</v>
      </c>
      <c r="K7" s="12" t="s">
        <v>140</v>
      </c>
      <c r="L7" s="21" t="s">
        <v>141</v>
      </c>
      <c r="M7" s="12"/>
      <c r="N7" s="13" t="s">
        <v>48</v>
      </c>
      <c r="O7" s="13" t="s">
        <v>58</v>
      </c>
      <c r="P7" s="13" t="s">
        <v>140</v>
      </c>
      <c r="Q7" s="18" t="s">
        <v>141</v>
      </c>
      <c r="R7" s="13"/>
      <c r="S7" s="12" t="s">
        <v>48</v>
      </c>
      <c r="T7" s="12" t="s">
        <v>58</v>
      </c>
      <c r="U7" s="12" t="s">
        <v>140</v>
      </c>
      <c r="V7" s="21" t="s">
        <v>141</v>
      </c>
      <c r="W7" s="12"/>
    </row>
    <row r="8" spans="2:23" ht="18.75" customHeight="1" x14ac:dyDescent="0.35">
      <c r="B8" s="1" t="s">
        <v>142</v>
      </c>
      <c r="C8" t="s">
        <v>78</v>
      </c>
      <c r="D8" s="13" t="s">
        <v>143</v>
      </c>
      <c r="E8" s="13" t="s">
        <v>144</v>
      </c>
      <c r="F8" s="13" t="s">
        <v>145</v>
      </c>
      <c r="G8" s="13" t="s">
        <v>146</v>
      </c>
      <c r="H8" s="13" t="s">
        <v>147</v>
      </c>
      <c r="I8" s="12" t="s">
        <v>143</v>
      </c>
      <c r="J8" s="12" t="s">
        <v>144</v>
      </c>
      <c r="K8" s="12" t="s">
        <v>145</v>
      </c>
      <c r="L8" s="12" t="s">
        <v>148</v>
      </c>
      <c r="M8" s="12" t="s">
        <v>149</v>
      </c>
      <c r="N8" s="13" t="s">
        <v>143</v>
      </c>
      <c r="O8" s="13" t="s">
        <v>144</v>
      </c>
      <c r="P8" s="13" t="s">
        <v>145</v>
      </c>
      <c r="Q8" s="13" t="s">
        <v>148</v>
      </c>
      <c r="R8" s="13" t="s">
        <v>149</v>
      </c>
      <c r="S8" s="12" t="s">
        <v>143</v>
      </c>
      <c r="T8" s="12" t="s">
        <v>144</v>
      </c>
      <c r="U8" s="12" t="s">
        <v>145</v>
      </c>
      <c r="V8" s="12" t="s">
        <v>148</v>
      </c>
      <c r="W8" s="12" t="s">
        <v>149</v>
      </c>
    </row>
    <row r="9" spans="2:23" x14ac:dyDescent="0.35">
      <c r="B9" s="62" t="e">
        <f t="shared" ref="B9:B40" si="0">H9+M9+R9+W9</f>
        <v>#N/A</v>
      </c>
      <c r="C9" s="15">
        <f>'Payment Calculation Worksheet'!C29</f>
        <v>1900</v>
      </c>
      <c r="D9" s="17" t="e">
        <f>D$4</f>
        <v>#N/A</v>
      </c>
      <c r="E9" s="13">
        <f t="shared" ref="E9:E40" si="1">encumb</f>
        <v>1</v>
      </c>
      <c r="F9" s="148">
        <f t="shared" ref="F9:F40" si="2">inflate^($C9-$C$9)</f>
        <v>1</v>
      </c>
      <c r="G9" s="13" t="e">
        <f t="shared" ref="G9:G40" si="3">ROUND(D9*E9*F9,2)</f>
        <v>#N/A</v>
      </c>
      <c r="H9" s="161" t="e">
        <f>(1-VLOOKUP($D$2,'HIDDEN BLM parameters'!$A$28:$B$39,2))*ROUND(D$5*G9,2)</f>
        <v>#N/A</v>
      </c>
      <c r="I9" s="20" t="e">
        <f t="shared" ref="I9:I40" si="4">I$4</f>
        <v>#N/A</v>
      </c>
      <c r="J9" s="12">
        <f t="shared" ref="J9:J40" si="5">encumb</f>
        <v>1</v>
      </c>
      <c r="K9" s="20">
        <f t="shared" ref="K9:K40" si="6">inflate^($C9-$C$9)</f>
        <v>1</v>
      </c>
      <c r="L9" s="12" t="e">
        <f t="shared" ref="L9:L40" si="7">ROUND(I9*J9*K9,2)</f>
        <v>#N/A</v>
      </c>
      <c r="M9" s="22" t="e">
        <f>(1-VLOOKUP($D$2,'HIDDEN BLM parameters'!$A$28:$B$39,2))*ROUND(I$5*L9,2)</f>
        <v>#N/A</v>
      </c>
      <c r="N9" s="17" t="e">
        <f t="shared" ref="N9:N40" si="8">N$4</f>
        <v>#N/A</v>
      </c>
      <c r="O9" s="13">
        <f t="shared" ref="O9:O40" si="9">encumb</f>
        <v>1</v>
      </c>
      <c r="P9" s="17">
        <f t="shared" ref="P9:P40" si="10">inflate^($C9-$C$9)</f>
        <v>1</v>
      </c>
      <c r="Q9" s="13" t="e">
        <f t="shared" ref="Q9:Q40" si="11">ROUND(N9*O9*P9,2)</f>
        <v>#N/A</v>
      </c>
      <c r="R9" s="19" t="e">
        <f>(1-VLOOKUP($D$2,'HIDDEN BLM parameters'!$A$28:$B$39,2))*ROUND(N$5*Q9,2)</f>
        <v>#N/A</v>
      </c>
      <c r="S9" s="20" t="e">
        <f t="shared" ref="S9:S40" si="12">S$4</f>
        <v>#N/A</v>
      </c>
      <c r="T9" s="12">
        <f t="shared" ref="T9:T40" si="13">encumb</f>
        <v>1</v>
      </c>
      <c r="U9" s="20">
        <f t="shared" ref="U9:U40" si="14">inflate^($C9-$C$9)</f>
        <v>1</v>
      </c>
      <c r="V9" s="12" t="e">
        <f t="shared" ref="V9:V40" si="15">ROUND(S9*T9*U9,2)</f>
        <v>#N/A</v>
      </c>
      <c r="W9" s="22" t="e">
        <f>(1-VLOOKUP($D$2,'HIDDEN BLM parameters'!$A$28:$B$39,2))*ROUND(S$5*V9,2)</f>
        <v>#N/A</v>
      </c>
    </row>
    <row r="10" spans="2:23" x14ac:dyDescent="0.35">
      <c r="B10" s="62" t="e">
        <f t="shared" si="0"/>
        <v>#N/A</v>
      </c>
      <c r="C10" s="15" t="e">
        <f>'Payment Calculation Worksheet'!C30</f>
        <v>#N/A</v>
      </c>
      <c r="D10" s="17" t="e">
        <f t="shared" ref="D10:D59" si="16">D$4</f>
        <v>#N/A</v>
      </c>
      <c r="E10" s="13">
        <f t="shared" si="1"/>
        <v>1</v>
      </c>
      <c r="F10" s="148" t="e">
        <f t="shared" si="2"/>
        <v>#N/A</v>
      </c>
      <c r="G10" s="17" t="e">
        <f t="shared" si="3"/>
        <v>#N/A</v>
      </c>
      <c r="H10" s="19" t="e">
        <f>ROUND(D$5*G10,2)</f>
        <v>#N/A</v>
      </c>
      <c r="I10" s="20" t="e">
        <f t="shared" si="4"/>
        <v>#N/A</v>
      </c>
      <c r="J10" s="12">
        <f t="shared" si="5"/>
        <v>1</v>
      </c>
      <c r="K10" s="20" t="e">
        <f t="shared" si="6"/>
        <v>#N/A</v>
      </c>
      <c r="L10" s="12" t="e">
        <f t="shared" si="7"/>
        <v>#N/A</v>
      </c>
      <c r="M10" s="22" t="e">
        <f t="shared" ref="M10:M58" si="17">ROUND(I$5*L10,2)</f>
        <v>#N/A</v>
      </c>
      <c r="N10" s="17" t="e">
        <f t="shared" si="8"/>
        <v>#N/A</v>
      </c>
      <c r="O10" s="13">
        <f t="shared" si="9"/>
        <v>1</v>
      </c>
      <c r="P10" s="17" t="e">
        <f t="shared" si="10"/>
        <v>#N/A</v>
      </c>
      <c r="Q10" s="17" t="e">
        <f t="shared" si="11"/>
        <v>#N/A</v>
      </c>
      <c r="R10" s="19" t="e">
        <f t="shared" ref="R10:R58" si="18">ROUND(N$5*Q10,2)</f>
        <v>#N/A</v>
      </c>
      <c r="S10" s="20" t="e">
        <f t="shared" si="12"/>
        <v>#N/A</v>
      </c>
      <c r="T10" s="12">
        <f t="shared" si="13"/>
        <v>1</v>
      </c>
      <c r="U10" s="20" t="e">
        <f t="shared" si="14"/>
        <v>#N/A</v>
      </c>
      <c r="V10" s="12" t="e">
        <f t="shared" si="15"/>
        <v>#N/A</v>
      </c>
      <c r="W10" s="22" t="e">
        <f t="shared" ref="W10:W58" si="19">ROUND(S$5*V10,2)</f>
        <v>#N/A</v>
      </c>
    </row>
    <row r="11" spans="2:23" x14ac:dyDescent="0.35">
      <c r="B11" s="62" t="e">
        <f t="shared" si="0"/>
        <v>#N/A</v>
      </c>
      <c r="C11" s="15" t="e">
        <f>'Payment Calculation Worksheet'!C31</f>
        <v>#N/A</v>
      </c>
      <c r="D11" s="17" t="e">
        <f t="shared" si="16"/>
        <v>#N/A</v>
      </c>
      <c r="E11" s="13">
        <f t="shared" si="1"/>
        <v>1</v>
      </c>
      <c r="F11" s="148" t="e">
        <f t="shared" si="2"/>
        <v>#N/A</v>
      </c>
      <c r="G11" s="17" t="e">
        <f>ROUND(D11*E11*F11,2)</f>
        <v>#N/A</v>
      </c>
      <c r="H11" s="19" t="e">
        <f>ROUND(D$5*G11,2)</f>
        <v>#N/A</v>
      </c>
      <c r="I11" s="20" t="e">
        <f t="shared" si="4"/>
        <v>#N/A</v>
      </c>
      <c r="J11" s="12">
        <f t="shared" si="5"/>
        <v>1</v>
      </c>
      <c r="K11" s="20" t="e">
        <f t="shared" si="6"/>
        <v>#N/A</v>
      </c>
      <c r="L11" s="12" t="e">
        <f t="shared" si="7"/>
        <v>#N/A</v>
      </c>
      <c r="M11" s="22" t="e">
        <f t="shared" si="17"/>
        <v>#N/A</v>
      </c>
      <c r="N11" s="17" t="e">
        <f t="shared" si="8"/>
        <v>#N/A</v>
      </c>
      <c r="O11" s="13">
        <f t="shared" si="9"/>
        <v>1</v>
      </c>
      <c r="P11" s="17" t="e">
        <f t="shared" si="10"/>
        <v>#N/A</v>
      </c>
      <c r="Q11" s="17" t="e">
        <f t="shared" si="11"/>
        <v>#N/A</v>
      </c>
      <c r="R11" s="19" t="e">
        <f t="shared" si="18"/>
        <v>#N/A</v>
      </c>
      <c r="S11" s="20" t="e">
        <f t="shared" si="12"/>
        <v>#N/A</v>
      </c>
      <c r="T11" s="12">
        <f t="shared" si="13"/>
        <v>1</v>
      </c>
      <c r="U11" s="20" t="e">
        <f t="shared" si="14"/>
        <v>#N/A</v>
      </c>
      <c r="V11" s="12" t="e">
        <f t="shared" si="15"/>
        <v>#N/A</v>
      </c>
      <c r="W11" s="22" t="e">
        <f t="shared" si="19"/>
        <v>#N/A</v>
      </c>
    </row>
    <row r="12" spans="2:23" x14ac:dyDescent="0.35">
      <c r="B12" s="62" t="e">
        <f t="shared" si="0"/>
        <v>#N/A</v>
      </c>
      <c r="C12" s="15" t="e">
        <f>'Payment Calculation Worksheet'!C32</f>
        <v>#N/A</v>
      </c>
      <c r="D12" s="17" t="e">
        <f t="shared" si="16"/>
        <v>#N/A</v>
      </c>
      <c r="E12" s="13">
        <f t="shared" si="1"/>
        <v>1</v>
      </c>
      <c r="F12" s="148" t="e">
        <f t="shared" si="2"/>
        <v>#N/A</v>
      </c>
      <c r="G12" s="17" t="e">
        <f t="shared" si="3"/>
        <v>#N/A</v>
      </c>
      <c r="H12" s="19" t="e">
        <f t="shared" ref="H12:H58" si="20">ROUND(D$5*G12,2)</f>
        <v>#N/A</v>
      </c>
      <c r="I12" s="20" t="e">
        <f t="shared" si="4"/>
        <v>#N/A</v>
      </c>
      <c r="J12" s="12">
        <f t="shared" si="5"/>
        <v>1</v>
      </c>
      <c r="K12" s="20" t="e">
        <f t="shared" si="6"/>
        <v>#N/A</v>
      </c>
      <c r="L12" s="12" t="e">
        <f t="shared" si="7"/>
        <v>#N/A</v>
      </c>
      <c r="M12" s="22" t="e">
        <f t="shared" si="17"/>
        <v>#N/A</v>
      </c>
      <c r="N12" s="17" t="e">
        <f t="shared" si="8"/>
        <v>#N/A</v>
      </c>
      <c r="O12" s="13">
        <f t="shared" si="9"/>
        <v>1</v>
      </c>
      <c r="P12" s="17" t="e">
        <f t="shared" si="10"/>
        <v>#N/A</v>
      </c>
      <c r="Q12" s="17" t="e">
        <f t="shared" si="11"/>
        <v>#N/A</v>
      </c>
      <c r="R12" s="19" t="e">
        <f t="shared" si="18"/>
        <v>#N/A</v>
      </c>
      <c r="S12" s="20" t="e">
        <f t="shared" si="12"/>
        <v>#N/A</v>
      </c>
      <c r="T12" s="12">
        <f t="shared" si="13"/>
        <v>1</v>
      </c>
      <c r="U12" s="20" t="e">
        <f t="shared" si="14"/>
        <v>#N/A</v>
      </c>
      <c r="V12" s="12" t="e">
        <f t="shared" si="15"/>
        <v>#N/A</v>
      </c>
      <c r="W12" s="22" t="e">
        <f t="shared" si="19"/>
        <v>#N/A</v>
      </c>
    </row>
    <row r="13" spans="2:23" x14ac:dyDescent="0.35">
      <c r="B13" s="62" t="e">
        <f t="shared" si="0"/>
        <v>#N/A</v>
      </c>
      <c r="C13" s="15" t="e">
        <f>'Payment Calculation Worksheet'!C33</f>
        <v>#N/A</v>
      </c>
      <c r="D13" s="17" t="e">
        <f t="shared" si="16"/>
        <v>#N/A</v>
      </c>
      <c r="E13" s="13">
        <f t="shared" si="1"/>
        <v>1</v>
      </c>
      <c r="F13" s="148" t="e">
        <f t="shared" si="2"/>
        <v>#N/A</v>
      </c>
      <c r="G13" s="17" t="e">
        <f t="shared" si="3"/>
        <v>#N/A</v>
      </c>
      <c r="H13" s="19" t="e">
        <f t="shared" si="20"/>
        <v>#N/A</v>
      </c>
      <c r="I13" s="20" t="e">
        <f t="shared" si="4"/>
        <v>#N/A</v>
      </c>
      <c r="J13" s="12">
        <f t="shared" si="5"/>
        <v>1</v>
      </c>
      <c r="K13" s="20" t="e">
        <f t="shared" si="6"/>
        <v>#N/A</v>
      </c>
      <c r="L13" s="12" t="e">
        <f t="shared" si="7"/>
        <v>#N/A</v>
      </c>
      <c r="M13" s="22" t="e">
        <f t="shared" si="17"/>
        <v>#N/A</v>
      </c>
      <c r="N13" s="17" t="e">
        <f t="shared" si="8"/>
        <v>#N/A</v>
      </c>
      <c r="O13" s="13">
        <f t="shared" si="9"/>
        <v>1</v>
      </c>
      <c r="P13" s="17" t="e">
        <f t="shared" si="10"/>
        <v>#N/A</v>
      </c>
      <c r="Q13" s="17" t="e">
        <f t="shared" si="11"/>
        <v>#N/A</v>
      </c>
      <c r="R13" s="19" t="e">
        <f t="shared" si="18"/>
        <v>#N/A</v>
      </c>
      <c r="S13" s="20" t="e">
        <f t="shared" si="12"/>
        <v>#N/A</v>
      </c>
      <c r="T13" s="12">
        <f t="shared" si="13"/>
        <v>1</v>
      </c>
      <c r="U13" s="20" t="e">
        <f t="shared" si="14"/>
        <v>#N/A</v>
      </c>
      <c r="V13" s="12" t="e">
        <f t="shared" si="15"/>
        <v>#N/A</v>
      </c>
      <c r="W13" s="22" t="e">
        <f t="shared" si="19"/>
        <v>#N/A</v>
      </c>
    </row>
    <row r="14" spans="2:23" x14ac:dyDescent="0.35">
      <c r="B14" s="62" t="e">
        <f t="shared" si="0"/>
        <v>#N/A</v>
      </c>
      <c r="C14" s="15" t="e">
        <f>'Payment Calculation Worksheet'!C34</f>
        <v>#N/A</v>
      </c>
      <c r="D14" s="17" t="e">
        <f t="shared" si="16"/>
        <v>#N/A</v>
      </c>
      <c r="E14" s="13">
        <f t="shared" si="1"/>
        <v>1</v>
      </c>
      <c r="F14" s="148" t="e">
        <f t="shared" si="2"/>
        <v>#N/A</v>
      </c>
      <c r="G14" s="17" t="e">
        <f t="shared" si="3"/>
        <v>#N/A</v>
      </c>
      <c r="H14" s="19" t="e">
        <f t="shared" si="20"/>
        <v>#N/A</v>
      </c>
      <c r="I14" s="20" t="e">
        <f t="shared" si="4"/>
        <v>#N/A</v>
      </c>
      <c r="J14" s="12">
        <f t="shared" si="5"/>
        <v>1</v>
      </c>
      <c r="K14" s="20" t="e">
        <f t="shared" si="6"/>
        <v>#N/A</v>
      </c>
      <c r="L14" s="12" t="e">
        <f t="shared" si="7"/>
        <v>#N/A</v>
      </c>
      <c r="M14" s="22" t="e">
        <f t="shared" si="17"/>
        <v>#N/A</v>
      </c>
      <c r="N14" s="17" t="e">
        <f t="shared" si="8"/>
        <v>#N/A</v>
      </c>
      <c r="O14" s="13">
        <f t="shared" si="9"/>
        <v>1</v>
      </c>
      <c r="P14" s="17" t="e">
        <f t="shared" si="10"/>
        <v>#N/A</v>
      </c>
      <c r="Q14" s="17" t="e">
        <f t="shared" si="11"/>
        <v>#N/A</v>
      </c>
      <c r="R14" s="19" t="e">
        <f t="shared" si="18"/>
        <v>#N/A</v>
      </c>
      <c r="S14" s="20" t="e">
        <f t="shared" si="12"/>
        <v>#N/A</v>
      </c>
      <c r="T14" s="12">
        <f t="shared" si="13"/>
        <v>1</v>
      </c>
      <c r="U14" s="20" t="e">
        <f t="shared" si="14"/>
        <v>#N/A</v>
      </c>
      <c r="V14" s="12" t="e">
        <f t="shared" si="15"/>
        <v>#N/A</v>
      </c>
      <c r="W14" s="22" t="e">
        <f t="shared" si="19"/>
        <v>#N/A</v>
      </c>
    </row>
    <row r="15" spans="2:23" x14ac:dyDescent="0.35">
      <c r="B15" s="62" t="e">
        <f t="shared" si="0"/>
        <v>#N/A</v>
      </c>
      <c r="C15" s="15" t="e">
        <f>'Payment Calculation Worksheet'!C35</f>
        <v>#N/A</v>
      </c>
      <c r="D15" s="17" t="e">
        <f t="shared" si="16"/>
        <v>#N/A</v>
      </c>
      <c r="E15" s="13">
        <f t="shared" si="1"/>
        <v>1</v>
      </c>
      <c r="F15" s="148" t="e">
        <f t="shared" si="2"/>
        <v>#N/A</v>
      </c>
      <c r="G15" s="17" t="e">
        <f t="shared" si="3"/>
        <v>#N/A</v>
      </c>
      <c r="H15" s="19" t="e">
        <f t="shared" si="20"/>
        <v>#N/A</v>
      </c>
      <c r="I15" s="20" t="e">
        <f t="shared" si="4"/>
        <v>#N/A</v>
      </c>
      <c r="J15" s="12">
        <f t="shared" si="5"/>
        <v>1</v>
      </c>
      <c r="K15" s="20" t="e">
        <f t="shared" si="6"/>
        <v>#N/A</v>
      </c>
      <c r="L15" s="12" t="e">
        <f t="shared" si="7"/>
        <v>#N/A</v>
      </c>
      <c r="M15" s="22" t="e">
        <f t="shared" si="17"/>
        <v>#N/A</v>
      </c>
      <c r="N15" s="17" t="e">
        <f t="shared" si="8"/>
        <v>#N/A</v>
      </c>
      <c r="O15" s="13">
        <f t="shared" si="9"/>
        <v>1</v>
      </c>
      <c r="P15" s="17" t="e">
        <f t="shared" si="10"/>
        <v>#N/A</v>
      </c>
      <c r="Q15" s="17" t="e">
        <f t="shared" si="11"/>
        <v>#N/A</v>
      </c>
      <c r="R15" s="19" t="e">
        <f t="shared" si="18"/>
        <v>#N/A</v>
      </c>
      <c r="S15" s="20" t="e">
        <f t="shared" si="12"/>
        <v>#N/A</v>
      </c>
      <c r="T15" s="12">
        <f t="shared" si="13"/>
        <v>1</v>
      </c>
      <c r="U15" s="20" t="e">
        <f t="shared" si="14"/>
        <v>#N/A</v>
      </c>
      <c r="V15" s="12" t="e">
        <f t="shared" si="15"/>
        <v>#N/A</v>
      </c>
      <c r="W15" s="22" t="e">
        <f t="shared" si="19"/>
        <v>#N/A</v>
      </c>
    </row>
    <row r="16" spans="2:23" x14ac:dyDescent="0.35">
      <c r="B16" s="62" t="e">
        <f t="shared" si="0"/>
        <v>#N/A</v>
      </c>
      <c r="C16" s="15" t="e">
        <f>'Payment Calculation Worksheet'!C36</f>
        <v>#N/A</v>
      </c>
      <c r="D16" s="17" t="e">
        <f t="shared" si="16"/>
        <v>#N/A</v>
      </c>
      <c r="E16" s="13">
        <f t="shared" si="1"/>
        <v>1</v>
      </c>
      <c r="F16" s="148" t="e">
        <f t="shared" si="2"/>
        <v>#N/A</v>
      </c>
      <c r="G16" s="17" t="e">
        <f t="shared" si="3"/>
        <v>#N/A</v>
      </c>
      <c r="H16" s="19" t="e">
        <f t="shared" si="20"/>
        <v>#N/A</v>
      </c>
      <c r="I16" s="20" t="e">
        <f t="shared" si="4"/>
        <v>#N/A</v>
      </c>
      <c r="J16" s="12">
        <f t="shared" si="5"/>
        <v>1</v>
      </c>
      <c r="K16" s="20" t="e">
        <f t="shared" si="6"/>
        <v>#N/A</v>
      </c>
      <c r="L16" s="12" t="e">
        <f t="shared" si="7"/>
        <v>#N/A</v>
      </c>
      <c r="M16" s="22" t="e">
        <f t="shared" si="17"/>
        <v>#N/A</v>
      </c>
      <c r="N16" s="17" t="e">
        <f t="shared" si="8"/>
        <v>#N/A</v>
      </c>
      <c r="O16" s="13">
        <f t="shared" si="9"/>
        <v>1</v>
      </c>
      <c r="P16" s="17" t="e">
        <f t="shared" si="10"/>
        <v>#N/A</v>
      </c>
      <c r="Q16" s="17" t="e">
        <f t="shared" si="11"/>
        <v>#N/A</v>
      </c>
      <c r="R16" s="19" t="e">
        <f t="shared" si="18"/>
        <v>#N/A</v>
      </c>
      <c r="S16" s="20" t="e">
        <f t="shared" si="12"/>
        <v>#N/A</v>
      </c>
      <c r="T16" s="12">
        <f t="shared" si="13"/>
        <v>1</v>
      </c>
      <c r="U16" s="20" t="e">
        <f t="shared" si="14"/>
        <v>#N/A</v>
      </c>
      <c r="V16" s="12" t="e">
        <f t="shared" si="15"/>
        <v>#N/A</v>
      </c>
      <c r="W16" s="22" t="e">
        <f t="shared" si="19"/>
        <v>#N/A</v>
      </c>
    </row>
    <row r="17" spans="2:23" x14ac:dyDescent="0.35">
      <c r="B17" s="62" t="e">
        <f t="shared" si="0"/>
        <v>#N/A</v>
      </c>
      <c r="C17" s="15" t="e">
        <f>'Payment Calculation Worksheet'!C37</f>
        <v>#N/A</v>
      </c>
      <c r="D17" s="17" t="e">
        <f t="shared" si="16"/>
        <v>#N/A</v>
      </c>
      <c r="E17" s="13">
        <f t="shared" si="1"/>
        <v>1</v>
      </c>
      <c r="F17" s="148" t="e">
        <f t="shared" si="2"/>
        <v>#N/A</v>
      </c>
      <c r="G17" s="17" t="e">
        <f>ROUND(D17*E17*F17,2)</f>
        <v>#N/A</v>
      </c>
      <c r="H17" s="19" t="e">
        <f t="shared" si="20"/>
        <v>#N/A</v>
      </c>
      <c r="I17" s="20" t="e">
        <f t="shared" si="4"/>
        <v>#N/A</v>
      </c>
      <c r="J17" s="12">
        <f t="shared" si="5"/>
        <v>1</v>
      </c>
      <c r="K17" s="20" t="e">
        <f t="shared" si="6"/>
        <v>#N/A</v>
      </c>
      <c r="L17" s="12" t="e">
        <f t="shared" si="7"/>
        <v>#N/A</v>
      </c>
      <c r="M17" s="22" t="e">
        <f t="shared" si="17"/>
        <v>#N/A</v>
      </c>
      <c r="N17" s="17" t="e">
        <f t="shared" si="8"/>
        <v>#N/A</v>
      </c>
      <c r="O17" s="13">
        <f t="shared" si="9"/>
        <v>1</v>
      </c>
      <c r="P17" s="17" t="e">
        <f t="shared" si="10"/>
        <v>#N/A</v>
      </c>
      <c r="Q17" s="17" t="e">
        <f t="shared" si="11"/>
        <v>#N/A</v>
      </c>
      <c r="R17" s="19" t="e">
        <f t="shared" si="18"/>
        <v>#N/A</v>
      </c>
      <c r="S17" s="20" t="e">
        <f t="shared" si="12"/>
        <v>#N/A</v>
      </c>
      <c r="T17" s="12">
        <f t="shared" si="13"/>
        <v>1</v>
      </c>
      <c r="U17" s="20" t="e">
        <f t="shared" si="14"/>
        <v>#N/A</v>
      </c>
      <c r="V17" s="12" t="e">
        <f t="shared" si="15"/>
        <v>#N/A</v>
      </c>
      <c r="W17" s="22" t="e">
        <f t="shared" si="19"/>
        <v>#N/A</v>
      </c>
    </row>
    <row r="18" spans="2:23" x14ac:dyDescent="0.35">
      <c r="B18" s="62" t="e">
        <f t="shared" si="0"/>
        <v>#N/A</v>
      </c>
      <c r="C18" s="15" t="e">
        <f>'Payment Calculation Worksheet'!C38</f>
        <v>#N/A</v>
      </c>
      <c r="D18" s="17" t="e">
        <f t="shared" si="16"/>
        <v>#N/A</v>
      </c>
      <c r="E18" s="13">
        <f t="shared" si="1"/>
        <v>1</v>
      </c>
      <c r="F18" s="148" t="e">
        <f t="shared" si="2"/>
        <v>#N/A</v>
      </c>
      <c r="G18" s="17" t="e">
        <f t="shared" si="3"/>
        <v>#N/A</v>
      </c>
      <c r="H18" s="19" t="e">
        <f t="shared" si="20"/>
        <v>#N/A</v>
      </c>
      <c r="I18" s="20" t="e">
        <f t="shared" si="4"/>
        <v>#N/A</v>
      </c>
      <c r="J18" s="12">
        <f t="shared" si="5"/>
        <v>1</v>
      </c>
      <c r="K18" s="20" t="e">
        <f t="shared" si="6"/>
        <v>#N/A</v>
      </c>
      <c r="L18" s="12" t="e">
        <f t="shared" si="7"/>
        <v>#N/A</v>
      </c>
      <c r="M18" s="22" t="e">
        <f t="shared" si="17"/>
        <v>#N/A</v>
      </c>
      <c r="N18" s="17" t="e">
        <f t="shared" si="8"/>
        <v>#N/A</v>
      </c>
      <c r="O18" s="13">
        <f t="shared" si="9"/>
        <v>1</v>
      </c>
      <c r="P18" s="17" t="e">
        <f t="shared" si="10"/>
        <v>#N/A</v>
      </c>
      <c r="Q18" s="17" t="e">
        <f t="shared" si="11"/>
        <v>#N/A</v>
      </c>
      <c r="R18" s="19" t="e">
        <f t="shared" si="18"/>
        <v>#N/A</v>
      </c>
      <c r="S18" s="20" t="e">
        <f t="shared" si="12"/>
        <v>#N/A</v>
      </c>
      <c r="T18" s="12">
        <f t="shared" si="13"/>
        <v>1</v>
      </c>
      <c r="U18" s="20" t="e">
        <f t="shared" si="14"/>
        <v>#N/A</v>
      </c>
      <c r="V18" s="12" t="e">
        <f t="shared" si="15"/>
        <v>#N/A</v>
      </c>
      <c r="W18" s="22" t="e">
        <f t="shared" si="19"/>
        <v>#N/A</v>
      </c>
    </row>
    <row r="19" spans="2:23" x14ac:dyDescent="0.35">
      <c r="B19" s="62" t="e">
        <f t="shared" si="0"/>
        <v>#N/A</v>
      </c>
      <c r="C19" s="15" t="e">
        <f>'Payment Calculation Worksheet'!C39</f>
        <v>#N/A</v>
      </c>
      <c r="D19" s="17" t="e">
        <f t="shared" si="16"/>
        <v>#N/A</v>
      </c>
      <c r="E19" s="13">
        <f t="shared" si="1"/>
        <v>1</v>
      </c>
      <c r="F19" s="148" t="e">
        <f t="shared" si="2"/>
        <v>#N/A</v>
      </c>
      <c r="G19" s="17" t="e">
        <f t="shared" si="3"/>
        <v>#N/A</v>
      </c>
      <c r="H19" s="19" t="e">
        <f t="shared" si="20"/>
        <v>#N/A</v>
      </c>
      <c r="I19" s="20" t="e">
        <f t="shared" si="4"/>
        <v>#N/A</v>
      </c>
      <c r="J19" s="12">
        <f t="shared" si="5"/>
        <v>1</v>
      </c>
      <c r="K19" s="20" t="e">
        <f t="shared" si="6"/>
        <v>#N/A</v>
      </c>
      <c r="L19" s="12" t="e">
        <f t="shared" si="7"/>
        <v>#N/A</v>
      </c>
      <c r="M19" s="22" t="e">
        <f t="shared" si="17"/>
        <v>#N/A</v>
      </c>
      <c r="N19" s="17" t="e">
        <f t="shared" si="8"/>
        <v>#N/A</v>
      </c>
      <c r="O19" s="13">
        <f t="shared" si="9"/>
        <v>1</v>
      </c>
      <c r="P19" s="17" t="e">
        <f t="shared" si="10"/>
        <v>#N/A</v>
      </c>
      <c r="Q19" s="17" t="e">
        <f t="shared" si="11"/>
        <v>#N/A</v>
      </c>
      <c r="R19" s="19" t="e">
        <f t="shared" si="18"/>
        <v>#N/A</v>
      </c>
      <c r="S19" s="20" t="e">
        <f t="shared" si="12"/>
        <v>#N/A</v>
      </c>
      <c r="T19" s="12">
        <f t="shared" si="13"/>
        <v>1</v>
      </c>
      <c r="U19" s="20" t="e">
        <f t="shared" si="14"/>
        <v>#N/A</v>
      </c>
      <c r="V19" s="12" t="e">
        <f t="shared" si="15"/>
        <v>#N/A</v>
      </c>
      <c r="W19" s="22" t="e">
        <f t="shared" si="19"/>
        <v>#N/A</v>
      </c>
    </row>
    <row r="20" spans="2:23" x14ac:dyDescent="0.35">
      <c r="B20" s="62" t="e">
        <f t="shared" si="0"/>
        <v>#N/A</v>
      </c>
      <c r="C20" s="15" t="e">
        <f>'Payment Calculation Worksheet'!C40</f>
        <v>#N/A</v>
      </c>
      <c r="D20" s="17" t="e">
        <f t="shared" si="16"/>
        <v>#N/A</v>
      </c>
      <c r="E20" s="13">
        <f t="shared" si="1"/>
        <v>1</v>
      </c>
      <c r="F20" s="148" t="e">
        <f t="shared" si="2"/>
        <v>#N/A</v>
      </c>
      <c r="G20" s="17" t="e">
        <f t="shared" si="3"/>
        <v>#N/A</v>
      </c>
      <c r="H20" s="19" t="e">
        <f t="shared" si="20"/>
        <v>#N/A</v>
      </c>
      <c r="I20" s="20" t="e">
        <f t="shared" si="4"/>
        <v>#N/A</v>
      </c>
      <c r="J20" s="12">
        <f t="shared" si="5"/>
        <v>1</v>
      </c>
      <c r="K20" s="20" t="e">
        <f t="shared" si="6"/>
        <v>#N/A</v>
      </c>
      <c r="L20" s="12" t="e">
        <f t="shared" si="7"/>
        <v>#N/A</v>
      </c>
      <c r="M20" s="22" t="e">
        <f t="shared" si="17"/>
        <v>#N/A</v>
      </c>
      <c r="N20" s="17" t="e">
        <f t="shared" si="8"/>
        <v>#N/A</v>
      </c>
      <c r="O20" s="13">
        <f t="shared" si="9"/>
        <v>1</v>
      </c>
      <c r="P20" s="17" t="e">
        <f t="shared" si="10"/>
        <v>#N/A</v>
      </c>
      <c r="Q20" s="17" t="e">
        <f t="shared" si="11"/>
        <v>#N/A</v>
      </c>
      <c r="R20" s="19" t="e">
        <f t="shared" si="18"/>
        <v>#N/A</v>
      </c>
      <c r="S20" s="20" t="e">
        <f t="shared" si="12"/>
        <v>#N/A</v>
      </c>
      <c r="T20" s="12">
        <f t="shared" si="13"/>
        <v>1</v>
      </c>
      <c r="U20" s="20" t="e">
        <f t="shared" si="14"/>
        <v>#N/A</v>
      </c>
      <c r="V20" s="12" t="e">
        <f t="shared" si="15"/>
        <v>#N/A</v>
      </c>
      <c r="W20" s="22" t="e">
        <f t="shared" si="19"/>
        <v>#N/A</v>
      </c>
    </row>
    <row r="21" spans="2:23" x14ac:dyDescent="0.35">
      <c r="B21" s="62" t="e">
        <f t="shared" si="0"/>
        <v>#N/A</v>
      </c>
      <c r="C21" s="15" t="e">
        <f>'Payment Calculation Worksheet'!C41</f>
        <v>#N/A</v>
      </c>
      <c r="D21" s="17" t="e">
        <f t="shared" si="16"/>
        <v>#N/A</v>
      </c>
      <c r="E21" s="13">
        <f t="shared" si="1"/>
        <v>1</v>
      </c>
      <c r="F21" s="148" t="e">
        <f t="shared" si="2"/>
        <v>#N/A</v>
      </c>
      <c r="G21" s="17" t="e">
        <f t="shared" si="3"/>
        <v>#N/A</v>
      </c>
      <c r="H21" s="19" t="e">
        <f t="shared" si="20"/>
        <v>#N/A</v>
      </c>
      <c r="I21" s="20" t="e">
        <f t="shared" si="4"/>
        <v>#N/A</v>
      </c>
      <c r="J21" s="12">
        <f t="shared" si="5"/>
        <v>1</v>
      </c>
      <c r="K21" s="20" t="e">
        <f t="shared" si="6"/>
        <v>#N/A</v>
      </c>
      <c r="L21" s="12" t="e">
        <f t="shared" si="7"/>
        <v>#N/A</v>
      </c>
      <c r="M21" s="22" t="e">
        <f t="shared" si="17"/>
        <v>#N/A</v>
      </c>
      <c r="N21" s="17" t="e">
        <f t="shared" si="8"/>
        <v>#N/A</v>
      </c>
      <c r="O21" s="13">
        <f t="shared" si="9"/>
        <v>1</v>
      </c>
      <c r="P21" s="17" t="e">
        <f t="shared" si="10"/>
        <v>#N/A</v>
      </c>
      <c r="Q21" s="17" t="e">
        <f t="shared" si="11"/>
        <v>#N/A</v>
      </c>
      <c r="R21" s="19" t="e">
        <f t="shared" si="18"/>
        <v>#N/A</v>
      </c>
      <c r="S21" s="20" t="e">
        <f t="shared" si="12"/>
        <v>#N/A</v>
      </c>
      <c r="T21" s="12">
        <f t="shared" si="13"/>
        <v>1</v>
      </c>
      <c r="U21" s="20" t="e">
        <f t="shared" si="14"/>
        <v>#N/A</v>
      </c>
      <c r="V21" s="12" t="e">
        <f t="shared" si="15"/>
        <v>#N/A</v>
      </c>
      <c r="W21" s="22" t="e">
        <f t="shared" si="19"/>
        <v>#N/A</v>
      </c>
    </row>
    <row r="22" spans="2:23" x14ac:dyDescent="0.35">
      <c r="B22" s="62" t="e">
        <f t="shared" si="0"/>
        <v>#N/A</v>
      </c>
      <c r="C22" s="15" t="e">
        <f>'Payment Calculation Worksheet'!C42</f>
        <v>#N/A</v>
      </c>
      <c r="D22" s="17" t="e">
        <f t="shared" si="16"/>
        <v>#N/A</v>
      </c>
      <c r="E22" s="13">
        <f t="shared" si="1"/>
        <v>1</v>
      </c>
      <c r="F22" s="148" t="e">
        <f t="shared" si="2"/>
        <v>#N/A</v>
      </c>
      <c r="G22" s="17" t="e">
        <f t="shared" si="3"/>
        <v>#N/A</v>
      </c>
      <c r="H22" s="19" t="e">
        <f t="shared" si="20"/>
        <v>#N/A</v>
      </c>
      <c r="I22" s="20" t="e">
        <f t="shared" si="4"/>
        <v>#N/A</v>
      </c>
      <c r="J22" s="12">
        <f t="shared" si="5"/>
        <v>1</v>
      </c>
      <c r="K22" s="20" t="e">
        <f t="shared" si="6"/>
        <v>#N/A</v>
      </c>
      <c r="L22" s="12" t="e">
        <f t="shared" si="7"/>
        <v>#N/A</v>
      </c>
      <c r="M22" s="22" t="e">
        <f t="shared" si="17"/>
        <v>#N/A</v>
      </c>
      <c r="N22" s="17" t="e">
        <f t="shared" si="8"/>
        <v>#N/A</v>
      </c>
      <c r="O22" s="13">
        <f t="shared" si="9"/>
        <v>1</v>
      </c>
      <c r="P22" s="17" t="e">
        <f t="shared" si="10"/>
        <v>#N/A</v>
      </c>
      <c r="Q22" s="17" t="e">
        <f t="shared" si="11"/>
        <v>#N/A</v>
      </c>
      <c r="R22" s="19" t="e">
        <f t="shared" si="18"/>
        <v>#N/A</v>
      </c>
      <c r="S22" s="20" t="e">
        <f t="shared" si="12"/>
        <v>#N/A</v>
      </c>
      <c r="T22" s="12">
        <f t="shared" si="13"/>
        <v>1</v>
      </c>
      <c r="U22" s="20" t="e">
        <f t="shared" si="14"/>
        <v>#N/A</v>
      </c>
      <c r="V22" s="12" t="e">
        <f t="shared" si="15"/>
        <v>#N/A</v>
      </c>
      <c r="W22" s="22" t="e">
        <f t="shared" si="19"/>
        <v>#N/A</v>
      </c>
    </row>
    <row r="23" spans="2:23" x14ac:dyDescent="0.35">
      <c r="B23" s="62" t="e">
        <f t="shared" si="0"/>
        <v>#N/A</v>
      </c>
      <c r="C23" s="15" t="e">
        <f>'Payment Calculation Worksheet'!C43</f>
        <v>#N/A</v>
      </c>
      <c r="D23" s="17" t="e">
        <f t="shared" si="16"/>
        <v>#N/A</v>
      </c>
      <c r="E23" s="13">
        <f t="shared" si="1"/>
        <v>1</v>
      </c>
      <c r="F23" s="148" t="e">
        <f t="shared" si="2"/>
        <v>#N/A</v>
      </c>
      <c r="G23" s="17" t="e">
        <f t="shared" si="3"/>
        <v>#N/A</v>
      </c>
      <c r="H23" s="19" t="e">
        <f t="shared" si="20"/>
        <v>#N/A</v>
      </c>
      <c r="I23" s="20" t="e">
        <f t="shared" si="4"/>
        <v>#N/A</v>
      </c>
      <c r="J23" s="12">
        <f t="shared" si="5"/>
        <v>1</v>
      </c>
      <c r="K23" s="20" t="e">
        <f t="shared" si="6"/>
        <v>#N/A</v>
      </c>
      <c r="L23" s="12" t="e">
        <f t="shared" si="7"/>
        <v>#N/A</v>
      </c>
      <c r="M23" s="22" t="e">
        <f t="shared" si="17"/>
        <v>#N/A</v>
      </c>
      <c r="N23" s="17" t="e">
        <f t="shared" si="8"/>
        <v>#N/A</v>
      </c>
      <c r="O23" s="13">
        <f t="shared" si="9"/>
        <v>1</v>
      </c>
      <c r="P23" s="17" t="e">
        <f t="shared" si="10"/>
        <v>#N/A</v>
      </c>
      <c r="Q23" s="17" t="e">
        <f t="shared" si="11"/>
        <v>#N/A</v>
      </c>
      <c r="R23" s="19" t="e">
        <f t="shared" si="18"/>
        <v>#N/A</v>
      </c>
      <c r="S23" s="20" t="e">
        <f t="shared" si="12"/>
        <v>#N/A</v>
      </c>
      <c r="T23" s="12">
        <f t="shared" si="13"/>
        <v>1</v>
      </c>
      <c r="U23" s="20" t="e">
        <f t="shared" si="14"/>
        <v>#N/A</v>
      </c>
      <c r="V23" s="12" t="e">
        <f t="shared" si="15"/>
        <v>#N/A</v>
      </c>
      <c r="W23" s="22" t="e">
        <f t="shared" si="19"/>
        <v>#N/A</v>
      </c>
    </row>
    <row r="24" spans="2:23" x14ac:dyDescent="0.35">
      <c r="B24" s="62" t="e">
        <f t="shared" si="0"/>
        <v>#N/A</v>
      </c>
      <c r="C24" s="15" t="e">
        <f>'Payment Calculation Worksheet'!C44</f>
        <v>#N/A</v>
      </c>
      <c r="D24" s="17" t="e">
        <f t="shared" si="16"/>
        <v>#N/A</v>
      </c>
      <c r="E24" s="13">
        <f t="shared" si="1"/>
        <v>1</v>
      </c>
      <c r="F24" s="148" t="e">
        <f t="shared" si="2"/>
        <v>#N/A</v>
      </c>
      <c r="G24" s="17" t="e">
        <f t="shared" si="3"/>
        <v>#N/A</v>
      </c>
      <c r="H24" s="19" t="e">
        <f t="shared" si="20"/>
        <v>#N/A</v>
      </c>
      <c r="I24" s="20" t="e">
        <f t="shared" si="4"/>
        <v>#N/A</v>
      </c>
      <c r="J24" s="12">
        <f t="shared" si="5"/>
        <v>1</v>
      </c>
      <c r="K24" s="20" t="e">
        <f t="shared" si="6"/>
        <v>#N/A</v>
      </c>
      <c r="L24" s="12" t="e">
        <f t="shared" si="7"/>
        <v>#N/A</v>
      </c>
      <c r="M24" s="22" t="e">
        <f t="shared" si="17"/>
        <v>#N/A</v>
      </c>
      <c r="N24" s="17" t="e">
        <f t="shared" si="8"/>
        <v>#N/A</v>
      </c>
      <c r="O24" s="13">
        <f t="shared" si="9"/>
        <v>1</v>
      </c>
      <c r="P24" s="17" t="e">
        <f t="shared" si="10"/>
        <v>#N/A</v>
      </c>
      <c r="Q24" s="17" t="e">
        <f t="shared" si="11"/>
        <v>#N/A</v>
      </c>
      <c r="R24" s="19" t="e">
        <f t="shared" si="18"/>
        <v>#N/A</v>
      </c>
      <c r="S24" s="20" t="e">
        <f t="shared" si="12"/>
        <v>#N/A</v>
      </c>
      <c r="T24" s="12">
        <f t="shared" si="13"/>
        <v>1</v>
      </c>
      <c r="U24" s="20" t="e">
        <f t="shared" si="14"/>
        <v>#N/A</v>
      </c>
      <c r="V24" s="12" t="e">
        <f t="shared" si="15"/>
        <v>#N/A</v>
      </c>
      <c r="W24" s="22" t="e">
        <f t="shared" si="19"/>
        <v>#N/A</v>
      </c>
    </row>
    <row r="25" spans="2:23" x14ac:dyDescent="0.35">
      <c r="B25" s="62" t="e">
        <f t="shared" si="0"/>
        <v>#N/A</v>
      </c>
      <c r="C25" s="15" t="e">
        <f>'Payment Calculation Worksheet'!C45</f>
        <v>#N/A</v>
      </c>
      <c r="D25" s="17" t="e">
        <f t="shared" si="16"/>
        <v>#N/A</v>
      </c>
      <c r="E25" s="13">
        <f t="shared" si="1"/>
        <v>1</v>
      </c>
      <c r="F25" s="148" t="e">
        <f t="shared" si="2"/>
        <v>#N/A</v>
      </c>
      <c r="G25" s="17" t="e">
        <f t="shared" si="3"/>
        <v>#N/A</v>
      </c>
      <c r="H25" s="19" t="e">
        <f t="shared" si="20"/>
        <v>#N/A</v>
      </c>
      <c r="I25" s="20" t="e">
        <f t="shared" si="4"/>
        <v>#N/A</v>
      </c>
      <c r="J25" s="12">
        <f t="shared" si="5"/>
        <v>1</v>
      </c>
      <c r="K25" s="20" t="e">
        <f t="shared" si="6"/>
        <v>#N/A</v>
      </c>
      <c r="L25" s="12" t="e">
        <f t="shared" si="7"/>
        <v>#N/A</v>
      </c>
      <c r="M25" s="22" t="e">
        <f t="shared" si="17"/>
        <v>#N/A</v>
      </c>
      <c r="N25" s="17" t="e">
        <f t="shared" si="8"/>
        <v>#N/A</v>
      </c>
      <c r="O25" s="13">
        <f t="shared" si="9"/>
        <v>1</v>
      </c>
      <c r="P25" s="17" t="e">
        <f t="shared" si="10"/>
        <v>#N/A</v>
      </c>
      <c r="Q25" s="17" t="e">
        <f t="shared" si="11"/>
        <v>#N/A</v>
      </c>
      <c r="R25" s="19" t="e">
        <f t="shared" si="18"/>
        <v>#N/A</v>
      </c>
      <c r="S25" s="20" t="e">
        <f t="shared" si="12"/>
        <v>#N/A</v>
      </c>
      <c r="T25" s="12">
        <f t="shared" si="13"/>
        <v>1</v>
      </c>
      <c r="U25" s="20" t="e">
        <f t="shared" si="14"/>
        <v>#N/A</v>
      </c>
      <c r="V25" s="12" t="e">
        <f t="shared" si="15"/>
        <v>#N/A</v>
      </c>
      <c r="W25" s="22" t="e">
        <f t="shared" si="19"/>
        <v>#N/A</v>
      </c>
    </row>
    <row r="26" spans="2:23" x14ac:dyDescent="0.35">
      <c r="B26" s="62" t="e">
        <f t="shared" si="0"/>
        <v>#N/A</v>
      </c>
      <c r="C26" s="15" t="e">
        <f>'Payment Calculation Worksheet'!C46</f>
        <v>#N/A</v>
      </c>
      <c r="D26" s="17" t="e">
        <f t="shared" si="16"/>
        <v>#N/A</v>
      </c>
      <c r="E26" s="13">
        <f t="shared" si="1"/>
        <v>1</v>
      </c>
      <c r="F26" s="148" t="e">
        <f t="shared" si="2"/>
        <v>#N/A</v>
      </c>
      <c r="G26" s="17" t="e">
        <f t="shared" si="3"/>
        <v>#N/A</v>
      </c>
      <c r="H26" s="19" t="e">
        <f t="shared" si="20"/>
        <v>#N/A</v>
      </c>
      <c r="I26" s="20" t="e">
        <f t="shared" si="4"/>
        <v>#N/A</v>
      </c>
      <c r="J26" s="12">
        <f t="shared" si="5"/>
        <v>1</v>
      </c>
      <c r="K26" s="20" t="e">
        <f t="shared" si="6"/>
        <v>#N/A</v>
      </c>
      <c r="L26" s="12" t="e">
        <f t="shared" si="7"/>
        <v>#N/A</v>
      </c>
      <c r="M26" s="22" t="e">
        <f t="shared" si="17"/>
        <v>#N/A</v>
      </c>
      <c r="N26" s="17" t="e">
        <f t="shared" si="8"/>
        <v>#N/A</v>
      </c>
      <c r="O26" s="13">
        <f t="shared" si="9"/>
        <v>1</v>
      </c>
      <c r="P26" s="17" t="e">
        <f t="shared" si="10"/>
        <v>#N/A</v>
      </c>
      <c r="Q26" s="17" t="e">
        <f t="shared" si="11"/>
        <v>#N/A</v>
      </c>
      <c r="R26" s="19" t="e">
        <f t="shared" si="18"/>
        <v>#N/A</v>
      </c>
      <c r="S26" s="20" t="e">
        <f t="shared" si="12"/>
        <v>#N/A</v>
      </c>
      <c r="T26" s="12">
        <f t="shared" si="13"/>
        <v>1</v>
      </c>
      <c r="U26" s="20" t="e">
        <f t="shared" si="14"/>
        <v>#N/A</v>
      </c>
      <c r="V26" s="12" t="e">
        <f t="shared" si="15"/>
        <v>#N/A</v>
      </c>
      <c r="W26" s="22" t="e">
        <f t="shared" si="19"/>
        <v>#N/A</v>
      </c>
    </row>
    <row r="27" spans="2:23" x14ac:dyDescent="0.35">
      <c r="B27" s="62" t="e">
        <f t="shared" si="0"/>
        <v>#N/A</v>
      </c>
      <c r="C27" s="15" t="e">
        <f>'Payment Calculation Worksheet'!C47</f>
        <v>#N/A</v>
      </c>
      <c r="D27" s="17" t="e">
        <f t="shared" si="16"/>
        <v>#N/A</v>
      </c>
      <c r="E27" s="13">
        <f t="shared" si="1"/>
        <v>1</v>
      </c>
      <c r="F27" s="148" t="e">
        <f t="shared" si="2"/>
        <v>#N/A</v>
      </c>
      <c r="G27" s="17" t="e">
        <f t="shared" si="3"/>
        <v>#N/A</v>
      </c>
      <c r="H27" s="19" t="e">
        <f t="shared" si="20"/>
        <v>#N/A</v>
      </c>
      <c r="I27" s="20" t="e">
        <f t="shared" si="4"/>
        <v>#N/A</v>
      </c>
      <c r="J27" s="12">
        <f t="shared" si="5"/>
        <v>1</v>
      </c>
      <c r="K27" s="20" t="e">
        <f t="shared" si="6"/>
        <v>#N/A</v>
      </c>
      <c r="L27" s="12" t="e">
        <f t="shared" si="7"/>
        <v>#N/A</v>
      </c>
      <c r="M27" s="22" t="e">
        <f t="shared" si="17"/>
        <v>#N/A</v>
      </c>
      <c r="N27" s="17" t="e">
        <f t="shared" si="8"/>
        <v>#N/A</v>
      </c>
      <c r="O27" s="13">
        <f t="shared" si="9"/>
        <v>1</v>
      </c>
      <c r="P27" s="17" t="e">
        <f t="shared" si="10"/>
        <v>#N/A</v>
      </c>
      <c r="Q27" s="17" t="e">
        <f t="shared" si="11"/>
        <v>#N/A</v>
      </c>
      <c r="R27" s="19" t="e">
        <f t="shared" si="18"/>
        <v>#N/A</v>
      </c>
      <c r="S27" s="20" t="e">
        <f t="shared" si="12"/>
        <v>#N/A</v>
      </c>
      <c r="T27" s="12">
        <f t="shared" si="13"/>
        <v>1</v>
      </c>
      <c r="U27" s="20" t="e">
        <f t="shared" si="14"/>
        <v>#N/A</v>
      </c>
      <c r="V27" s="12" t="e">
        <f t="shared" si="15"/>
        <v>#N/A</v>
      </c>
      <c r="W27" s="22" t="e">
        <f t="shared" si="19"/>
        <v>#N/A</v>
      </c>
    </row>
    <row r="28" spans="2:23" x14ac:dyDescent="0.35">
      <c r="B28" s="62" t="e">
        <f t="shared" si="0"/>
        <v>#N/A</v>
      </c>
      <c r="C28" s="15" t="e">
        <f>'Payment Calculation Worksheet'!C48</f>
        <v>#N/A</v>
      </c>
      <c r="D28" s="17" t="e">
        <f t="shared" si="16"/>
        <v>#N/A</v>
      </c>
      <c r="E28" s="13">
        <f t="shared" si="1"/>
        <v>1</v>
      </c>
      <c r="F28" s="148" t="e">
        <f t="shared" si="2"/>
        <v>#N/A</v>
      </c>
      <c r="G28" s="17" t="e">
        <f t="shared" si="3"/>
        <v>#N/A</v>
      </c>
      <c r="H28" s="19" t="e">
        <f t="shared" si="20"/>
        <v>#N/A</v>
      </c>
      <c r="I28" s="20" t="e">
        <f t="shared" si="4"/>
        <v>#N/A</v>
      </c>
      <c r="J28" s="12">
        <f t="shared" si="5"/>
        <v>1</v>
      </c>
      <c r="K28" s="20" t="e">
        <f t="shared" si="6"/>
        <v>#N/A</v>
      </c>
      <c r="L28" s="12" t="e">
        <f t="shared" si="7"/>
        <v>#N/A</v>
      </c>
      <c r="M28" s="22" t="e">
        <f t="shared" si="17"/>
        <v>#N/A</v>
      </c>
      <c r="N28" s="17" t="e">
        <f t="shared" si="8"/>
        <v>#N/A</v>
      </c>
      <c r="O28" s="13">
        <f t="shared" si="9"/>
        <v>1</v>
      </c>
      <c r="P28" s="17" t="e">
        <f t="shared" si="10"/>
        <v>#N/A</v>
      </c>
      <c r="Q28" s="17" t="e">
        <f t="shared" si="11"/>
        <v>#N/A</v>
      </c>
      <c r="R28" s="19" t="e">
        <f t="shared" si="18"/>
        <v>#N/A</v>
      </c>
      <c r="S28" s="20" t="e">
        <f t="shared" si="12"/>
        <v>#N/A</v>
      </c>
      <c r="T28" s="12">
        <f t="shared" si="13"/>
        <v>1</v>
      </c>
      <c r="U28" s="20" t="e">
        <f t="shared" si="14"/>
        <v>#N/A</v>
      </c>
      <c r="V28" s="12" t="e">
        <f t="shared" si="15"/>
        <v>#N/A</v>
      </c>
      <c r="W28" s="22" t="e">
        <f t="shared" si="19"/>
        <v>#N/A</v>
      </c>
    </row>
    <row r="29" spans="2:23" x14ac:dyDescent="0.35">
      <c r="B29" s="62" t="e">
        <f t="shared" si="0"/>
        <v>#N/A</v>
      </c>
      <c r="C29" s="15" t="e">
        <f>'Payment Calculation Worksheet'!C49</f>
        <v>#N/A</v>
      </c>
      <c r="D29" s="17" t="e">
        <f t="shared" si="16"/>
        <v>#N/A</v>
      </c>
      <c r="E29" s="13">
        <f t="shared" si="1"/>
        <v>1</v>
      </c>
      <c r="F29" s="148" t="e">
        <f t="shared" si="2"/>
        <v>#N/A</v>
      </c>
      <c r="G29" s="17" t="e">
        <f t="shared" si="3"/>
        <v>#N/A</v>
      </c>
      <c r="H29" s="19" t="e">
        <f t="shared" si="20"/>
        <v>#N/A</v>
      </c>
      <c r="I29" s="20" t="e">
        <f t="shared" si="4"/>
        <v>#N/A</v>
      </c>
      <c r="J29" s="12">
        <f t="shared" si="5"/>
        <v>1</v>
      </c>
      <c r="K29" s="20" t="e">
        <f t="shared" si="6"/>
        <v>#N/A</v>
      </c>
      <c r="L29" s="12" t="e">
        <f t="shared" si="7"/>
        <v>#N/A</v>
      </c>
      <c r="M29" s="22" t="e">
        <f t="shared" si="17"/>
        <v>#N/A</v>
      </c>
      <c r="N29" s="17" t="e">
        <f t="shared" si="8"/>
        <v>#N/A</v>
      </c>
      <c r="O29" s="13">
        <f t="shared" si="9"/>
        <v>1</v>
      </c>
      <c r="P29" s="17" t="e">
        <f t="shared" si="10"/>
        <v>#N/A</v>
      </c>
      <c r="Q29" s="17" t="e">
        <f t="shared" si="11"/>
        <v>#N/A</v>
      </c>
      <c r="R29" s="19" t="e">
        <f t="shared" si="18"/>
        <v>#N/A</v>
      </c>
      <c r="S29" s="20" t="e">
        <f t="shared" si="12"/>
        <v>#N/A</v>
      </c>
      <c r="T29" s="12">
        <f t="shared" si="13"/>
        <v>1</v>
      </c>
      <c r="U29" s="20" t="e">
        <f t="shared" si="14"/>
        <v>#N/A</v>
      </c>
      <c r="V29" s="12" t="e">
        <f t="shared" si="15"/>
        <v>#N/A</v>
      </c>
      <c r="W29" s="22" t="e">
        <f t="shared" si="19"/>
        <v>#N/A</v>
      </c>
    </row>
    <row r="30" spans="2:23" x14ac:dyDescent="0.35">
      <c r="B30" s="62" t="e">
        <f t="shared" si="0"/>
        <v>#N/A</v>
      </c>
      <c r="C30" s="15" t="e">
        <f>'Payment Calculation Worksheet'!C50</f>
        <v>#N/A</v>
      </c>
      <c r="D30" s="17" t="e">
        <f t="shared" si="16"/>
        <v>#N/A</v>
      </c>
      <c r="E30" s="13">
        <f t="shared" si="1"/>
        <v>1</v>
      </c>
      <c r="F30" s="148" t="e">
        <f t="shared" si="2"/>
        <v>#N/A</v>
      </c>
      <c r="G30" s="17" t="e">
        <f t="shared" si="3"/>
        <v>#N/A</v>
      </c>
      <c r="H30" s="19" t="e">
        <f t="shared" si="20"/>
        <v>#N/A</v>
      </c>
      <c r="I30" s="20" t="e">
        <f t="shared" si="4"/>
        <v>#N/A</v>
      </c>
      <c r="J30" s="12">
        <f t="shared" si="5"/>
        <v>1</v>
      </c>
      <c r="K30" s="20" t="e">
        <f t="shared" si="6"/>
        <v>#N/A</v>
      </c>
      <c r="L30" s="12" t="e">
        <f t="shared" si="7"/>
        <v>#N/A</v>
      </c>
      <c r="M30" s="22" t="e">
        <f t="shared" si="17"/>
        <v>#N/A</v>
      </c>
      <c r="N30" s="17" t="e">
        <f t="shared" si="8"/>
        <v>#N/A</v>
      </c>
      <c r="O30" s="13">
        <f t="shared" si="9"/>
        <v>1</v>
      </c>
      <c r="P30" s="17" t="e">
        <f t="shared" si="10"/>
        <v>#N/A</v>
      </c>
      <c r="Q30" s="17" t="e">
        <f t="shared" si="11"/>
        <v>#N/A</v>
      </c>
      <c r="R30" s="19" t="e">
        <f t="shared" si="18"/>
        <v>#N/A</v>
      </c>
      <c r="S30" s="20" t="e">
        <f t="shared" si="12"/>
        <v>#N/A</v>
      </c>
      <c r="T30" s="12">
        <f t="shared" si="13"/>
        <v>1</v>
      </c>
      <c r="U30" s="20" t="e">
        <f t="shared" si="14"/>
        <v>#N/A</v>
      </c>
      <c r="V30" s="12" t="e">
        <f t="shared" si="15"/>
        <v>#N/A</v>
      </c>
      <c r="W30" s="22" t="e">
        <f t="shared" si="19"/>
        <v>#N/A</v>
      </c>
    </row>
    <row r="31" spans="2:23" x14ac:dyDescent="0.35">
      <c r="B31" s="62" t="e">
        <f t="shared" si="0"/>
        <v>#N/A</v>
      </c>
      <c r="C31" s="15" t="e">
        <f>'Payment Calculation Worksheet'!C51</f>
        <v>#N/A</v>
      </c>
      <c r="D31" s="17" t="e">
        <f t="shared" si="16"/>
        <v>#N/A</v>
      </c>
      <c r="E31" s="13">
        <f t="shared" si="1"/>
        <v>1</v>
      </c>
      <c r="F31" s="148" t="e">
        <f t="shared" si="2"/>
        <v>#N/A</v>
      </c>
      <c r="G31" s="17" t="e">
        <f t="shared" si="3"/>
        <v>#N/A</v>
      </c>
      <c r="H31" s="19" t="e">
        <f t="shared" si="20"/>
        <v>#N/A</v>
      </c>
      <c r="I31" s="20" t="e">
        <f t="shared" si="4"/>
        <v>#N/A</v>
      </c>
      <c r="J31" s="12">
        <f t="shared" si="5"/>
        <v>1</v>
      </c>
      <c r="K31" s="20" t="e">
        <f t="shared" si="6"/>
        <v>#N/A</v>
      </c>
      <c r="L31" s="12" t="e">
        <f t="shared" si="7"/>
        <v>#N/A</v>
      </c>
      <c r="M31" s="22" t="e">
        <f t="shared" si="17"/>
        <v>#N/A</v>
      </c>
      <c r="N31" s="17" t="e">
        <f t="shared" si="8"/>
        <v>#N/A</v>
      </c>
      <c r="O31" s="13">
        <f t="shared" si="9"/>
        <v>1</v>
      </c>
      <c r="P31" s="17" t="e">
        <f t="shared" si="10"/>
        <v>#N/A</v>
      </c>
      <c r="Q31" s="17" t="e">
        <f t="shared" si="11"/>
        <v>#N/A</v>
      </c>
      <c r="R31" s="19" t="e">
        <f t="shared" si="18"/>
        <v>#N/A</v>
      </c>
      <c r="S31" s="20" t="e">
        <f t="shared" si="12"/>
        <v>#N/A</v>
      </c>
      <c r="T31" s="12">
        <f t="shared" si="13"/>
        <v>1</v>
      </c>
      <c r="U31" s="20" t="e">
        <f t="shared" si="14"/>
        <v>#N/A</v>
      </c>
      <c r="V31" s="12" t="e">
        <f t="shared" si="15"/>
        <v>#N/A</v>
      </c>
      <c r="W31" s="22" t="e">
        <f t="shared" si="19"/>
        <v>#N/A</v>
      </c>
    </row>
    <row r="32" spans="2:23" x14ac:dyDescent="0.35">
      <c r="B32" s="62" t="e">
        <f t="shared" si="0"/>
        <v>#N/A</v>
      </c>
      <c r="C32" s="15" t="e">
        <f>'Payment Calculation Worksheet'!C52</f>
        <v>#N/A</v>
      </c>
      <c r="D32" s="17" t="e">
        <f t="shared" si="16"/>
        <v>#N/A</v>
      </c>
      <c r="E32" s="13">
        <f t="shared" si="1"/>
        <v>1</v>
      </c>
      <c r="F32" s="148" t="e">
        <f t="shared" si="2"/>
        <v>#N/A</v>
      </c>
      <c r="G32" s="17" t="e">
        <f t="shared" si="3"/>
        <v>#N/A</v>
      </c>
      <c r="H32" s="19" t="e">
        <f t="shared" si="20"/>
        <v>#N/A</v>
      </c>
      <c r="I32" s="20" t="e">
        <f t="shared" si="4"/>
        <v>#N/A</v>
      </c>
      <c r="J32" s="12">
        <f t="shared" si="5"/>
        <v>1</v>
      </c>
      <c r="K32" s="20" t="e">
        <f t="shared" si="6"/>
        <v>#N/A</v>
      </c>
      <c r="L32" s="12" t="e">
        <f t="shared" si="7"/>
        <v>#N/A</v>
      </c>
      <c r="M32" s="22" t="e">
        <f t="shared" si="17"/>
        <v>#N/A</v>
      </c>
      <c r="N32" s="17" t="e">
        <f t="shared" si="8"/>
        <v>#N/A</v>
      </c>
      <c r="O32" s="13">
        <f t="shared" si="9"/>
        <v>1</v>
      </c>
      <c r="P32" s="17" t="e">
        <f t="shared" si="10"/>
        <v>#N/A</v>
      </c>
      <c r="Q32" s="17" t="e">
        <f t="shared" si="11"/>
        <v>#N/A</v>
      </c>
      <c r="R32" s="19" t="e">
        <f t="shared" si="18"/>
        <v>#N/A</v>
      </c>
      <c r="S32" s="20" t="e">
        <f t="shared" si="12"/>
        <v>#N/A</v>
      </c>
      <c r="T32" s="12">
        <f t="shared" si="13"/>
        <v>1</v>
      </c>
      <c r="U32" s="20" t="e">
        <f t="shared" si="14"/>
        <v>#N/A</v>
      </c>
      <c r="V32" s="12" t="e">
        <f t="shared" si="15"/>
        <v>#N/A</v>
      </c>
      <c r="W32" s="22" t="e">
        <f t="shared" si="19"/>
        <v>#N/A</v>
      </c>
    </row>
    <row r="33" spans="2:23" x14ac:dyDescent="0.35">
      <c r="B33" s="62" t="e">
        <f t="shared" si="0"/>
        <v>#N/A</v>
      </c>
      <c r="C33" s="15" t="e">
        <f>'Payment Calculation Worksheet'!C53</f>
        <v>#N/A</v>
      </c>
      <c r="D33" s="17" t="e">
        <f t="shared" si="16"/>
        <v>#N/A</v>
      </c>
      <c r="E33" s="13">
        <f t="shared" si="1"/>
        <v>1</v>
      </c>
      <c r="F33" s="148" t="e">
        <f t="shared" si="2"/>
        <v>#N/A</v>
      </c>
      <c r="G33" s="17" t="e">
        <f t="shared" si="3"/>
        <v>#N/A</v>
      </c>
      <c r="H33" s="19" t="e">
        <f t="shared" si="20"/>
        <v>#N/A</v>
      </c>
      <c r="I33" s="20" t="e">
        <f t="shared" si="4"/>
        <v>#N/A</v>
      </c>
      <c r="J33" s="12">
        <f t="shared" si="5"/>
        <v>1</v>
      </c>
      <c r="K33" s="20" t="e">
        <f t="shared" si="6"/>
        <v>#N/A</v>
      </c>
      <c r="L33" s="12" t="e">
        <f t="shared" si="7"/>
        <v>#N/A</v>
      </c>
      <c r="M33" s="22" t="e">
        <f t="shared" si="17"/>
        <v>#N/A</v>
      </c>
      <c r="N33" s="17" t="e">
        <f t="shared" si="8"/>
        <v>#N/A</v>
      </c>
      <c r="O33" s="13">
        <f t="shared" si="9"/>
        <v>1</v>
      </c>
      <c r="P33" s="17" t="e">
        <f t="shared" si="10"/>
        <v>#N/A</v>
      </c>
      <c r="Q33" s="17" t="e">
        <f t="shared" si="11"/>
        <v>#N/A</v>
      </c>
      <c r="R33" s="19" t="e">
        <f t="shared" si="18"/>
        <v>#N/A</v>
      </c>
      <c r="S33" s="20" t="e">
        <f t="shared" si="12"/>
        <v>#N/A</v>
      </c>
      <c r="T33" s="12">
        <f t="shared" si="13"/>
        <v>1</v>
      </c>
      <c r="U33" s="20" t="e">
        <f t="shared" si="14"/>
        <v>#N/A</v>
      </c>
      <c r="V33" s="12" t="e">
        <f t="shared" si="15"/>
        <v>#N/A</v>
      </c>
      <c r="W33" s="22" t="e">
        <f t="shared" si="19"/>
        <v>#N/A</v>
      </c>
    </row>
    <row r="34" spans="2:23" x14ac:dyDescent="0.35">
      <c r="B34" s="62" t="e">
        <f t="shared" si="0"/>
        <v>#N/A</v>
      </c>
      <c r="C34" s="15" t="e">
        <f>'Payment Calculation Worksheet'!C54</f>
        <v>#N/A</v>
      </c>
      <c r="D34" s="17" t="e">
        <f t="shared" si="16"/>
        <v>#N/A</v>
      </c>
      <c r="E34" s="13">
        <f t="shared" si="1"/>
        <v>1</v>
      </c>
      <c r="F34" s="148" t="e">
        <f t="shared" si="2"/>
        <v>#N/A</v>
      </c>
      <c r="G34" s="17" t="e">
        <f t="shared" si="3"/>
        <v>#N/A</v>
      </c>
      <c r="H34" s="19" t="e">
        <f t="shared" si="20"/>
        <v>#N/A</v>
      </c>
      <c r="I34" s="20" t="e">
        <f t="shared" si="4"/>
        <v>#N/A</v>
      </c>
      <c r="J34" s="12">
        <f t="shared" si="5"/>
        <v>1</v>
      </c>
      <c r="K34" s="20" t="e">
        <f t="shared" si="6"/>
        <v>#N/A</v>
      </c>
      <c r="L34" s="12" t="e">
        <f t="shared" si="7"/>
        <v>#N/A</v>
      </c>
      <c r="M34" s="22" t="e">
        <f t="shared" si="17"/>
        <v>#N/A</v>
      </c>
      <c r="N34" s="17" t="e">
        <f t="shared" si="8"/>
        <v>#N/A</v>
      </c>
      <c r="O34" s="13">
        <f t="shared" si="9"/>
        <v>1</v>
      </c>
      <c r="P34" s="17" t="e">
        <f t="shared" si="10"/>
        <v>#N/A</v>
      </c>
      <c r="Q34" s="17" t="e">
        <f t="shared" si="11"/>
        <v>#N/A</v>
      </c>
      <c r="R34" s="19" t="e">
        <f t="shared" si="18"/>
        <v>#N/A</v>
      </c>
      <c r="S34" s="20" t="e">
        <f t="shared" si="12"/>
        <v>#N/A</v>
      </c>
      <c r="T34" s="12">
        <f t="shared" si="13"/>
        <v>1</v>
      </c>
      <c r="U34" s="20" t="e">
        <f t="shared" si="14"/>
        <v>#N/A</v>
      </c>
      <c r="V34" s="12" t="e">
        <f t="shared" si="15"/>
        <v>#N/A</v>
      </c>
      <c r="W34" s="22" t="e">
        <f t="shared" si="19"/>
        <v>#N/A</v>
      </c>
    </row>
    <row r="35" spans="2:23" x14ac:dyDescent="0.35">
      <c r="B35" s="62" t="e">
        <f t="shared" si="0"/>
        <v>#N/A</v>
      </c>
      <c r="C35" s="15" t="e">
        <f>'Payment Calculation Worksheet'!C55</f>
        <v>#N/A</v>
      </c>
      <c r="D35" s="17" t="e">
        <f t="shared" si="16"/>
        <v>#N/A</v>
      </c>
      <c r="E35" s="13">
        <f t="shared" si="1"/>
        <v>1</v>
      </c>
      <c r="F35" s="148" t="e">
        <f t="shared" si="2"/>
        <v>#N/A</v>
      </c>
      <c r="G35" s="17" t="e">
        <f t="shared" si="3"/>
        <v>#N/A</v>
      </c>
      <c r="H35" s="19" t="e">
        <f t="shared" si="20"/>
        <v>#N/A</v>
      </c>
      <c r="I35" s="20" t="e">
        <f t="shared" si="4"/>
        <v>#N/A</v>
      </c>
      <c r="J35" s="12">
        <f t="shared" si="5"/>
        <v>1</v>
      </c>
      <c r="K35" s="20" t="e">
        <f t="shared" si="6"/>
        <v>#N/A</v>
      </c>
      <c r="L35" s="12" t="e">
        <f t="shared" si="7"/>
        <v>#N/A</v>
      </c>
      <c r="M35" s="22" t="e">
        <f t="shared" si="17"/>
        <v>#N/A</v>
      </c>
      <c r="N35" s="17" t="e">
        <f t="shared" si="8"/>
        <v>#N/A</v>
      </c>
      <c r="O35" s="13">
        <f t="shared" si="9"/>
        <v>1</v>
      </c>
      <c r="P35" s="17" t="e">
        <f t="shared" si="10"/>
        <v>#N/A</v>
      </c>
      <c r="Q35" s="17" t="e">
        <f t="shared" si="11"/>
        <v>#N/A</v>
      </c>
      <c r="R35" s="19" t="e">
        <f t="shared" si="18"/>
        <v>#N/A</v>
      </c>
      <c r="S35" s="20" t="e">
        <f t="shared" si="12"/>
        <v>#N/A</v>
      </c>
      <c r="T35" s="12">
        <f t="shared" si="13"/>
        <v>1</v>
      </c>
      <c r="U35" s="20" t="e">
        <f t="shared" si="14"/>
        <v>#N/A</v>
      </c>
      <c r="V35" s="12" t="e">
        <f t="shared" si="15"/>
        <v>#N/A</v>
      </c>
      <c r="W35" s="22" t="e">
        <f t="shared" si="19"/>
        <v>#N/A</v>
      </c>
    </row>
    <row r="36" spans="2:23" x14ac:dyDescent="0.35">
      <c r="B36" s="62" t="e">
        <f t="shared" si="0"/>
        <v>#N/A</v>
      </c>
      <c r="C36" s="15" t="e">
        <f>'Payment Calculation Worksheet'!C56</f>
        <v>#N/A</v>
      </c>
      <c r="D36" s="17" t="e">
        <f t="shared" si="16"/>
        <v>#N/A</v>
      </c>
      <c r="E36" s="13">
        <f t="shared" si="1"/>
        <v>1</v>
      </c>
      <c r="F36" s="148" t="e">
        <f t="shared" si="2"/>
        <v>#N/A</v>
      </c>
      <c r="G36" s="17" t="e">
        <f t="shared" si="3"/>
        <v>#N/A</v>
      </c>
      <c r="H36" s="19" t="e">
        <f t="shared" si="20"/>
        <v>#N/A</v>
      </c>
      <c r="I36" s="20" t="e">
        <f t="shared" si="4"/>
        <v>#N/A</v>
      </c>
      <c r="J36" s="12">
        <f t="shared" si="5"/>
        <v>1</v>
      </c>
      <c r="K36" s="20" t="e">
        <f t="shared" si="6"/>
        <v>#N/A</v>
      </c>
      <c r="L36" s="12" t="e">
        <f t="shared" si="7"/>
        <v>#N/A</v>
      </c>
      <c r="M36" s="22" t="e">
        <f t="shared" si="17"/>
        <v>#N/A</v>
      </c>
      <c r="N36" s="17" t="e">
        <f t="shared" si="8"/>
        <v>#N/A</v>
      </c>
      <c r="O36" s="13">
        <f t="shared" si="9"/>
        <v>1</v>
      </c>
      <c r="P36" s="17" t="e">
        <f t="shared" si="10"/>
        <v>#N/A</v>
      </c>
      <c r="Q36" s="17" t="e">
        <f t="shared" si="11"/>
        <v>#N/A</v>
      </c>
      <c r="R36" s="19" t="e">
        <f t="shared" si="18"/>
        <v>#N/A</v>
      </c>
      <c r="S36" s="20" t="e">
        <f t="shared" si="12"/>
        <v>#N/A</v>
      </c>
      <c r="T36" s="12">
        <f t="shared" si="13"/>
        <v>1</v>
      </c>
      <c r="U36" s="20" t="e">
        <f t="shared" si="14"/>
        <v>#N/A</v>
      </c>
      <c r="V36" s="12" t="e">
        <f t="shared" si="15"/>
        <v>#N/A</v>
      </c>
      <c r="W36" s="22" t="e">
        <f t="shared" si="19"/>
        <v>#N/A</v>
      </c>
    </row>
    <row r="37" spans="2:23" x14ac:dyDescent="0.35">
      <c r="B37" s="62" t="e">
        <f t="shared" si="0"/>
        <v>#N/A</v>
      </c>
      <c r="C37" s="15" t="e">
        <f>'Payment Calculation Worksheet'!C57</f>
        <v>#N/A</v>
      </c>
      <c r="D37" s="17" t="e">
        <f t="shared" si="16"/>
        <v>#N/A</v>
      </c>
      <c r="E37" s="13">
        <f t="shared" si="1"/>
        <v>1</v>
      </c>
      <c r="F37" s="148" t="e">
        <f t="shared" si="2"/>
        <v>#N/A</v>
      </c>
      <c r="G37" s="17" t="e">
        <f t="shared" si="3"/>
        <v>#N/A</v>
      </c>
      <c r="H37" s="19" t="e">
        <f t="shared" si="20"/>
        <v>#N/A</v>
      </c>
      <c r="I37" s="20" t="e">
        <f t="shared" si="4"/>
        <v>#N/A</v>
      </c>
      <c r="J37" s="12">
        <f t="shared" si="5"/>
        <v>1</v>
      </c>
      <c r="K37" s="20" t="e">
        <f t="shared" si="6"/>
        <v>#N/A</v>
      </c>
      <c r="L37" s="12" t="e">
        <f t="shared" si="7"/>
        <v>#N/A</v>
      </c>
      <c r="M37" s="22" t="e">
        <f t="shared" si="17"/>
        <v>#N/A</v>
      </c>
      <c r="N37" s="17" t="e">
        <f t="shared" si="8"/>
        <v>#N/A</v>
      </c>
      <c r="O37" s="13">
        <f t="shared" si="9"/>
        <v>1</v>
      </c>
      <c r="P37" s="17" t="e">
        <f t="shared" si="10"/>
        <v>#N/A</v>
      </c>
      <c r="Q37" s="17" t="e">
        <f t="shared" si="11"/>
        <v>#N/A</v>
      </c>
      <c r="R37" s="19" t="e">
        <f t="shared" si="18"/>
        <v>#N/A</v>
      </c>
      <c r="S37" s="20" t="e">
        <f t="shared" si="12"/>
        <v>#N/A</v>
      </c>
      <c r="T37" s="12">
        <f t="shared" si="13"/>
        <v>1</v>
      </c>
      <c r="U37" s="20" t="e">
        <f t="shared" si="14"/>
        <v>#N/A</v>
      </c>
      <c r="V37" s="12" t="e">
        <f t="shared" si="15"/>
        <v>#N/A</v>
      </c>
      <c r="W37" s="22" t="e">
        <f t="shared" si="19"/>
        <v>#N/A</v>
      </c>
    </row>
    <row r="38" spans="2:23" x14ac:dyDescent="0.35">
      <c r="B38" s="62" t="e">
        <f t="shared" si="0"/>
        <v>#N/A</v>
      </c>
      <c r="C38" s="15" t="e">
        <f>'Payment Calculation Worksheet'!C58</f>
        <v>#N/A</v>
      </c>
      <c r="D38" s="17" t="e">
        <f t="shared" si="16"/>
        <v>#N/A</v>
      </c>
      <c r="E38" s="13">
        <f t="shared" si="1"/>
        <v>1</v>
      </c>
      <c r="F38" s="148" t="e">
        <f t="shared" si="2"/>
        <v>#N/A</v>
      </c>
      <c r="G38" s="17" t="e">
        <f t="shared" si="3"/>
        <v>#N/A</v>
      </c>
      <c r="H38" s="19" t="e">
        <f t="shared" si="20"/>
        <v>#N/A</v>
      </c>
      <c r="I38" s="20" t="e">
        <f t="shared" si="4"/>
        <v>#N/A</v>
      </c>
      <c r="J38" s="12">
        <f t="shared" si="5"/>
        <v>1</v>
      </c>
      <c r="K38" s="20" t="e">
        <f t="shared" si="6"/>
        <v>#N/A</v>
      </c>
      <c r="L38" s="12" t="e">
        <f t="shared" si="7"/>
        <v>#N/A</v>
      </c>
      <c r="M38" s="22" t="e">
        <f t="shared" si="17"/>
        <v>#N/A</v>
      </c>
      <c r="N38" s="17" t="e">
        <f t="shared" si="8"/>
        <v>#N/A</v>
      </c>
      <c r="O38" s="13">
        <f t="shared" si="9"/>
        <v>1</v>
      </c>
      <c r="P38" s="17" t="e">
        <f t="shared" si="10"/>
        <v>#N/A</v>
      </c>
      <c r="Q38" s="17" t="e">
        <f t="shared" si="11"/>
        <v>#N/A</v>
      </c>
      <c r="R38" s="19" t="e">
        <f t="shared" si="18"/>
        <v>#N/A</v>
      </c>
      <c r="S38" s="20" t="e">
        <f t="shared" si="12"/>
        <v>#N/A</v>
      </c>
      <c r="T38" s="12">
        <f t="shared" si="13"/>
        <v>1</v>
      </c>
      <c r="U38" s="20" t="e">
        <f t="shared" si="14"/>
        <v>#N/A</v>
      </c>
      <c r="V38" s="12" t="e">
        <f t="shared" si="15"/>
        <v>#N/A</v>
      </c>
      <c r="W38" s="22" t="e">
        <f t="shared" si="19"/>
        <v>#N/A</v>
      </c>
    </row>
    <row r="39" spans="2:23" x14ac:dyDescent="0.35">
      <c r="B39" s="62" t="e">
        <f t="shared" si="0"/>
        <v>#N/A</v>
      </c>
      <c r="C39" s="15" t="e">
        <f>'Payment Calculation Worksheet'!C59</f>
        <v>#N/A</v>
      </c>
      <c r="D39" s="17" t="e">
        <f t="shared" si="16"/>
        <v>#N/A</v>
      </c>
      <c r="E39" s="13">
        <f t="shared" si="1"/>
        <v>1</v>
      </c>
      <c r="F39" s="148" t="e">
        <f t="shared" si="2"/>
        <v>#N/A</v>
      </c>
      <c r="G39" s="17" t="e">
        <f t="shared" si="3"/>
        <v>#N/A</v>
      </c>
      <c r="H39" s="19" t="e">
        <f t="shared" si="20"/>
        <v>#N/A</v>
      </c>
      <c r="I39" s="20" t="e">
        <f t="shared" si="4"/>
        <v>#N/A</v>
      </c>
      <c r="J39" s="12">
        <f t="shared" si="5"/>
        <v>1</v>
      </c>
      <c r="K39" s="20" t="e">
        <f t="shared" si="6"/>
        <v>#N/A</v>
      </c>
      <c r="L39" s="12" t="e">
        <f t="shared" si="7"/>
        <v>#N/A</v>
      </c>
      <c r="M39" s="22" t="e">
        <f t="shared" si="17"/>
        <v>#N/A</v>
      </c>
      <c r="N39" s="17" t="e">
        <f t="shared" si="8"/>
        <v>#N/A</v>
      </c>
      <c r="O39" s="13">
        <f t="shared" si="9"/>
        <v>1</v>
      </c>
      <c r="P39" s="17" t="e">
        <f t="shared" si="10"/>
        <v>#N/A</v>
      </c>
      <c r="Q39" s="17" t="e">
        <f t="shared" si="11"/>
        <v>#N/A</v>
      </c>
      <c r="R39" s="19" t="e">
        <f t="shared" si="18"/>
        <v>#N/A</v>
      </c>
      <c r="S39" s="20" t="e">
        <f t="shared" si="12"/>
        <v>#N/A</v>
      </c>
      <c r="T39" s="12">
        <f t="shared" si="13"/>
        <v>1</v>
      </c>
      <c r="U39" s="20" t="e">
        <f t="shared" si="14"/>
        <v>#N/A</v>
      </c>
      <c r="V39" s="12" t="e">
        <f t="shared" si="15"/>
        <v>#N/A</v>
      </c>
      <c r="W39" s="22" t="e">
        <f t="shared" si="19"/>
        <v>#N/A</v>
      </c>
    </row>
    <row r="40" spans="2:23" x14ac:dyDescent="0.35">
      <c r="B40" s="62" t="e">
        <f t="shared" si="0"/>
        <v>#N/A</v>
      </c>
      <c r="C40" s="15" t="e">
        <f>'Payment Calculation Worksheet'!C60</f>
        <v>#N/A</v>
      </c>
      <c r="D40" s="17" t="e">
        <f t="shared" si="16"/>
        <v>#N/A</v>
      </c>
      <c r="E40" s="13">
        <f t="shared" si="1"/>
        <v>1</v>
      </c>
      <c r="F40" s="148" t="e">
        <f t="shared" si="2"/>
        <v>#N/A</v>
      </c>
      <c r="G40" s="17" t="e">
        <f t="shared" si="3"/>
        <v>#N/A</v>
      </c>
      <c r="H40" s="19" t="e">
        <f t="shared" si="20"/>
        <v>#N/A</v>
      </c>
      <c r="I40" s="20" t="e">
        <f t="shared" si="4"/>
        <v>#N/A</v>
      </c>
      <c r="J40" s="12">
        <f t="shared" si="5"/>
        <v>1</v>
      </c>
      <c r="K40" s="20" t="e">
        <f t="shared" si="6"/>
        <v>#N/A</v>
      </c>
      <c r="L40" s="12" t="e">
        <f t="shared" si="7"/>
        <v>#N/A</v>
      </c>
      <c r="M40" s="22" t="e">
        <f t="shared" si="17"/>
        <v>#N/A</v>
      </c>
      <c r="N40" s="17" t="e">
        <f t="shared" si="8"/>
        <v>#N/A</v>
      </c>
      <c r="O40" s="13">
        <f t="shared" si="9"/>
        <v>1</v>
      </c>
      <c r="P40" s="17" t="e">
        <f t="shared" si="10"/>
        <v>#N/A</v>
      </c>
      <c r="Q40" s="17" t="e">
        <f t="shared" si="11"/>
        <v>#N/A</v>
      </c>
      <c r="R40" s="19" t="e">
        <f t="shared" si="18"/>
        <v>#N/A</v>
      </c>
      <c r="S40" s="20" t="e">
        <f t="shared" si="12"/>
        <v>#N/A</v>
      </c>
      <c r="T40" s="12">
        <f t="shared" si="13"/>
        <v>1</v>
      </c>
      <c r="U40" s="20" t="e">
        <f t="shared" si="14"/>
        <v>#N/A</v>
      </c>
      <c r="V40" s="12" t="e">
        <f t="shared" si="15"/>
        <v>#N/A</v>
      </c>
      <c r="W40" s="22" t="e">
        <f t="shared" si="19"/>
        <v>#N/A</v>
      </c>
    </row>
    <row r="41" spans="2:23" x14ac:dyDescent="0.35">
      <c r="B41" s="62" t="e">
        <f t="shared" ref="B41:B59" si="21">H41+M41+R41+W41</f>
        <v>#N/A</v>
      </c>
      <c r="C41" s="15" t="e">
        <f>'Payment Calculation Worksheet'!C61</f>
        <v>#N/A</v>
      </c>
      <c r="D41" s="17" t="e">
        <f t="shared" si="16"/>
        <v>#N/A</v>
      </c>
      <c r="E41" s="13">
        <f t="shared" ref="E41:E59" si="22">encumb</f>
        <v>1</v>
      </c>
      <c r="F41" s="148" t="e">
        <f t="shared" ref="F41:F59" si="23">inflate^($C41-$C$9)</f>
        <v>#N/A</v>
      </c>
      <c r="G41" s="17" t="e">
        <f t="shared" ref="G41:G58" si="24">ROUND(D41*E41*F41,2)</f>
        <v>#N/A</v>
      </c>
      <c r="H41" s="19" t="e">
        <f t="shared" si="20"/>
        <v>#N/A</v>
      </c>
      <c r="I41" s="20" t="e">
        <f t="shared" ref="I41:I59" si="25">I$4</f>
        <v>#N/A</v>
      </c>
      <c r="J41" s="12">
        <f t="shared" ref="J41:J59" si="26">encumb</f>
        <v>1</v>
      </c>
      <c r="K41" s="20" t="e">
        <f t="shared" ref="K41:K59" si="27">inflate^($C41-$C$9)</f>
        <v>#N/A</v>
      </c>
      <c r="L41" s="12" t="e">
        <f t="shared" ref="L41:L58" si="28">ROUND(I41*J41*K41,2)</f>
        <v>#N/A</v>
      </c>
      <c r="M41" s="22" t="e">
        <f t="shared" si="17"/>
        <v>#N/A</v>
      </c>
      <c r="N41" s="17" t="e">
        <f t="shared" ref="N41:N59" si="29">N$4</f>
        <v>#N/A</v>
      </c>
      <c r="O41" s="13">
        <f t="shared" ref="O41:O59" si="30">encumb</f>
        <v>1</v>
      </c>
      <c r="P41" s="17" t="e">
        <f t="shared" ref="P41:P59" si="31">inflate^($C41-$C$9)</f>
        <v>#N/A</v>
      </c>
      <c r="Q41" s="17" t="e">
        <f t="shared" ref="Q41:Q58" si="32">ROUND(N41*O41*P41,2)</f>
        <v>#N/A</v>
      </c>
      <c r="R41" s="19" t="e">
        <f t="shared" si="18"/>
        <v>#N/A</v>
      </c>
      <c r="S41" s="20" t="e">
        <f t="shared" ref="S41:S59" si="33">S$4</f>
        <v>#N/A</v>
      </c>
      <c r="T41" s="12">
        <f t="shared" ref="T41:T59" si="34">encumb</f>
        <v>1</v>
      </c>
      <c r="U41" s="20" t="e">
        <f t="shared" ref="U41:U59" si="35">inflate^($C41-$C$9)</f>
        <v>#N/A</v>
      </c>
      <c r="V41" s="12" t="e">
        <f t="shared" ref="V41:V58" si="36">ROUND(S41*T41*U41,2)</f>
        <v>#N/A</v>
      </c>
      <c r="W41" s="22" t="e">
        <f t="shared" si="19"/>
        <v>#N/A</v>
      </c>
    </row>
    <row r="42" spans="2:23" x14ac:dyDescent="0.35">
      <c r="B42" s="62" t="e">
        <f t="shared" si="21"/>
        <v>#N/A</v>
      </c>
      <c r="C42" s="15" t="e">
        <f>'Payment Calculation Worksheet'!C62</f>
        <v>#N/A</v>
      </c>
      <c r="D42" s="17" t="e">
        <f t="shared" si="16"/>
        <v>#N/A</v>
      </c>
      <c r="E42" s="13">
        <f t="shared" si="22"/>
        <v>1</v>
      </c>
      <c r="F42" s="148" t="e">
        <f t="shared" si="23"/>
        <v>#N/A</v>
      </c>
      <c r="G42" s="17" t="e">
        <f t="shared" si="24"/>
        <v>#N/A</v>
      </c>
      <c r="H42" s="19" t="e">
        <f t="shared" si="20"/>
        <v>#N/A</v>
      </c>
      <c r="I42" s="20" t="e">
        <f t="shared" si="25"/>
        <v>#N/A</v>
      </c>
      <c r="J42" s="12">
        <f t="shared" si="26"/>
        <v>1</v>
      </c>
      <c r="K42" s="20" t="e">
        <f t="shared" si="27"/>
        <v>#N/A</v>
      </c>
      <c r="L42" s="12" t="e">
        <f t="shared" si="28"/>
        <v>#N/A</v>
      </c>
      <c r="M42" s="22" t="e">
        <f t="shared" si="17"/>
        <v>#N/A</v>
      </c>
      <c r="N42" s="17" t="e">
        <f t="shared" si="29"/>
        <v>#N/A</v>
      </c>
      <c r="O42" s="13">
        <f t="shared" si="30"/>
        <v>1</v>
      </c>
      <c r="P42" s="17" t="e">
        <f t="shared" si="31"/>
        <v>#N/A</v>
      </c>
      <c r="Q42" s="17" t="e">
        <f t="shared" si="32"/>
        <v>#N/A</v>
      </c>
      <c r="R42" s="19" t="e">
        <f t="shared" si="18"/>
        <v>#N/A</v>
      </c>
      <c r="S42" s="20" t="e">
        <f t="shared" si="33"/>
        <v>#N/A</v>
      </c>
      <c r="T42" s="12">
        <f t="shared" si="34"/>
        <v>1</v>
      </c>
      <c r="U42" s="20" t="e">
        <f t="shared" si="35"/>
        <v>#N/A</v>
      </c>
      <c r="V42" s="12" t="e">
        <f t="shared" si="36"/>
        <v>#N/A</v>
      </c>
      <c r="W42" s="22" t="e">
        <f t="shared" si="19"/>
        <v>#N/A</v>
      </c>
    </row>
    <row r="43" spans="2:23" x14ac:dyDescent="0.35">
      <c r="B43" s="62" t="e">
        <f t="shared" si="21"/>
        <v>#N/A</v>
      </c>
      <c r="C43" s="15" t="e">
        <f>'Payment Calculation Worksheet'!C63</f>
        <v>#N/A</v>
      </c>
      <c r="D43" s="17" t="e">
        <f t="shared" si="16"/>
        <v>#N/A</v>
      </c>
      <c r="E43" s="13">
        <f t="shared" si="22"/>
        <v>1</v>
      </c>
      <c r="F43" s="148" t="e">
        <f t="shared" si="23"/>
        <v>#N/A</v>
      </c>
      <c r="G43" s="17" t="e">
        <f t="shared" si="24"/>
        <v>#N/A</v>
      </c>
      <c r="H43" s="19" t="e">
        <f t="shared" si="20"/>
        <v>#N/A</v>
      </c>
      <c r="I43" s="20" t="e">
        <f t="shared" si="25"/>
        <v>#N/A</v>
      </c>
      <c r="J43" s="12">
        <f t="shared" si="26"/>
        <v>1</v>
      </c>
      <c r="K43" s="20" t="e">
        <f t="shared" si="27"/>
        <v>#N/A</v>
      </c>
      <c r="L43" s="12" t="e">
        <f t="shared" si="28"/>
        <v>#N/A</v>
      </c>
      <c r="M43" s="22" t="e">
        <f t="shared" si="17"/>
        <v>#N/A</v>
      </c>
      <c r="N43" s="17" t="e">
        <f t="shared" si="29"/>
        <v>#N/A</v>
      </c>
      <c r="O43" s="13">
        <f t="shared" si="30"/>
        <v>1</v>
      </c>
      <c r="P43" s="17" t="e">
        <f t="shared" si="31"/>
        <v>#N/A</v>
      </c>
      <c r="Q43" s="17" t="e">
        <f t="shared" si="32"/>
        <v>#N/A</v>
      </c>
      <c r="R43" s="19" t="e">
        <f t="shared" si="18"/>
        <v>#N/A</v>
      </c>
      <c r="S43" s="20" t="e">
        <f t="shared" si="33"/>
        <v>#N/A</v>
      </c>
      <c r="T43" s="12">
        <f t="shared" si="34"/>
        <v>1</v>
      </c>
      <c r="U43" s="20" t="e">
        <f t="shared" si="35"/>
        <v>#N/A</v>
      </c>
      <c r="V43" s="12" t="e">
        <f t="shared" si="36"/>
        <v>#N/A</v>
      </c>
      <c r="W43" s="22" t="e">
        <f t="shared" si="19"/>
        <v>#N/A</v>
      </c>
    </row>
    <row r="44" spans="2:23" x14ac:dyDescent="0.35">
      <c r="B44" s="62" t="e">
        <f t="shared" si="21"/>
        <v>#N/A</v>
      </c>
      <c r="C44" s="15" t="e">
        <f>'Payment Calculation Worksheet'!C64</f>
        <v>#N/A</v>
      </c>
      <c r="D44" s="17" t="e">
        <f t="shared" si="16"/>
        <v>#N/A</v>
      </c>
      <c r="E44" s="13">
        <f t="shared" si="22"/>
        <v>1</v>
      </c>
      <c r="F44" s="148" t="e">
        <f t="shared" si="23"/>
        <v>#N/A</v>
      </c>
      <c r="G44" s="17" t="e">
        <f t="shared" si="24"/>
        <v>#N/A</v>
      </c>
      <c r="H44" s="19" t="e">
        <f t="shared" si="20"/>
        <v>#N/A</v>
      </c>
      <c r="I44" s="20" t="e">
        <f t="shared" si="25"/>
        <v>#N/A</v>
      </c>
      <c r="J44" s="12">
        <f t="shared" si="26"/>
        <v>1</v>
      </c>
      <c r="K44" s="20" t="e">
        <f t="shared" si="27"/>
        <v>#N/A</v>
      </c>
      <c r="L44" s="12" t="e">
        <f t="shared" si="28"/>
        <v>#N/A</v>
      </c>
      <c r="M44" s="22" t="e">
        <f t="shared" si="17"/>
        <v>#N/A</v>
      </c>
      <c r="N44" s="17" t="e">
        <f t="shared" si="29"/>
        <v>#N/A</v>
      </c>
      <c r="O44" s="13">
        <f t="shared" si="30"/>
        <v>1</v>
      </c>
      <c r="P44" s="17" t="e">
        <f t="shared" si="31"/>
        <v>#N/A</v>
      </c>
      <c r="Q44" s="17" t="e">
        <f t="shared" si="32"/>
        <v>#N/A</v>
      </c>
      <c r="R44" s="19" t="e">
        <f t="shared" si="18"/>
        <v>#N/A</v>
      </c>
      <c r="S44" s="20" t="e">
        <f t="shared" si="33"/>
        <v>#N/A</v>
      </c>
      <c r="T44" s="12">
        <f t="shared" si="34"/>
        <v>1</v>
      </c>
      <c r="U44" s="20" t="e">
        <f t="shared" si="35"/>
        <v>#N/A</v>
      </c>
      <c r="V44" s="12" t="e">
        <f t="shared" si="36"/>
        <v>#N/A</v>
      </c>
      <c r="W44" s="22" t="e">
        <f t="shared" si="19"/>
        <v>#N/A</v>
      </c>
    </row>
    <row r="45" spans="2:23" x14ac:dyDescent="0.35">
      <c r="B45" s="62" t="e">
        <f t="shared" si="21"/>
        <v>#N/A</v>
      </c>
      <c r="C45" s="15" t="e">
        <f>'Payment Calculation Worksheet'!C65</f>
        <v>#N/A</v>
      </c>
      <c r="D45" s="17" t="e">
        <f t="shared" si="16"/>
        <v>#N/A</v>
      </c>
      <c r="E45" s="13">
        <f t="shared" si="22"/>
        <v>1</v>
      </c>
      <c r="F45" s="148" t="e">
        <f t="shared" si="23"/>
        <v>#N/A</v>
      </c>
      <c r="G45" s="17" t="e">
        <f t="shared" si="24"/>
        <v>#N/A</v>
      </c>
      <c r="H45" s="19" t="e">
        <f t="shared" si="20"/>
        <v>#N/A</v>
      </c>
      <c r="I45" s="20" t="e">
        <f t="shared" si="25"/>
        <v>#N/A</v>
      </c>
      <c r="J45" s="12">
        <f t="shared" si="26"/>
        <v>1</v>
      </c>
      <c r="K45" s="20" t="e">
        <f t="shared" si="27"/>
        <v>#N/A</v>
      </c>
      <c r="L45" s="12" t="e">
        <f t="shared" si="28"/>
        <v>#N/A</v>
      </c>
      <c r="M45" s="22" t="e">
        <f t="shared" si="17"/>
        <v>#N/A</v>
      </c>
      <c r="N45" s="17" t="e">
        <f t="shared" si="29"/>
        <v>#N/A</v>
      </c>
      <c r="O45" s="13">
        <f t="shared" si="30"/>
        <v>1</v>
      </c>
      <c r="P45" s="17" t="e">
        <f t="shared" si="31"/>
        <v>#N/A</v>
      </c>
      <c r="Q45" s="17" t="e">
        <f t="shared" si="32"/>
        <v>#N/A</v>
      </c>
      <c r="R45" s="19" t="e">
        <f t="shared" si="18"/>
        <v>#N/A</v>
      </c>
      <c r="S45" s="20" t="e">
        <f t="shared" si="33"/>
        <v>#N/A</v>
      </c>
      <c r="T45" s="12">
        <f t="shared" si="34"/>
        <v>1</v>
      </c>
      <c r="U45" s="20" t="e">
        <f t="shared" si="35"/>
        <v>#N/A</v>
      </c>
      <c r="V45" s="12" t="e">
        <f t="shared" si="36"/>
        <v>#N/A</v>
      </c>
      <c r="W45" s="22" t="e">
        <f t="shared" si="19"/>
        <v>#N/A</v>
      </c>
    </row>
    <row r="46" spans="2:23" x14ac:dyDescent="0.35">
      <c r="B46" s="62" t="e">
        <f t="shared" si="21"/>
        <v>#N/A</v>
      </c>
      <c r="C46" s="15" t="e">
        <f>'Payment Calculation Worksheet'!C66</f>
        <v>#N/A</v>
      </c>
      <c r="D46" s="17" t="e">
        <f t="shared" si="16"/>
        <v>#N/A</v>
      </c>
      <c r="E46" s="13">
        <f t="shared" si="22"/>
        <v>1</v>
      </c>
      <c r="F46" s="148" t="e">
        <f t="shared" si="23"/>
        <v>#N/A</v>
      </c>
      <c r="G46" s="17" t="e">
        <f t="shared" si="24"/>
        <v>#N/A</v>
      </c>
      <c r="H46" s="19" t="e">
        <f t="shared" si="20"/>
        <v>#N/A</v>
      </c>
      <c r="I46" s="20" t="e">
        <f t="shared" si="25"/>
        <v>#N/A</v>
      </c>
      <c r="J46" s="12">
        <f t="shared" si="26"/>
        <v>1</v>
      </c>
      <c r="K46" s="20" t="e">
        <f t="shared" si="27"/>
        <v>#N/A</v>
      </c>
      <c r="L46" s="12" t="e">
        <f t="shared" si="28"/>
        <v>#N/A</v>
      </c>
      <c r="M46" s="22" t="e">
        <f t="shared" si="17"/>
        <v>#N/A</v>
      </c>
      <c r="N46" s="17" t="e">
        <f t="shared" si="29"/>
        <v>#N/A</v>
      </c>
      <c r="O46" s="13">
        <f t="shared" si="30"/>
        <v>1</v>
      </c>
      <c r="P46" s="17" t="e">
        <f t="shared" si="31"/>
        <v>#N/A</v>
      </c>
      <c r="Q46" s="17" t="e">
        <f t="shared" si="32"/>
        <v>#N/A</v>
      </c>
      <c r="R46" s="19" t="e">
        <f t="shared" si="18"/>
        <v>#N/A</v>
      </c>
      <c r="S46" s="20" t="e">
        <f t="shared" si="33"/>
        <v>#N/A</v>
      </c>
      <c r="T46" s="12">
        <f t="shared" si="34"/>
        <v>1</v>
      </c>
      <c r="U46" s="20" t="e">
        <f t="shared" si="35"/>
        <v>#N/A</v>
      </c>
      <c r="V46" s="12" t="e">
        <f t="shared" si="36"/>
        <v>#N/A</v>
      </c>
      <c r="W46" s="22" t="e">
        <f t="shared" si="19"/>
        <v>#N/A</v>
      </c>
    </row>
    <row r="47" spans="2:23" x14ac:dyDescent="0.35">
      <c r="B47" s="62" t="e">
        <f t="shared" si="21"/>
        <v>#N/A</v>
      </c>
      <c r="C47" s="15" t="e">
        <f>'Payment Calculation Worksheet'!C67</f>
        <v>#N/A</v>
      </c>
      <c r="D47" s="17" t="e">
        <f t="shared" si="16"/>
        <v>#N/A</v>
      </c>
      <c r="E47" s="13">
        <f t="shared" si="22"/>
        <v>1</v>
      </c>
      <c r="F47" s="148" t="e">
        <f t="shared" si="23"/>
        <v>#N/A</v>
      </c>
      <c r="G47" s="17" t="e">
        <f t="shared" si="24"/>
        <v>#N/A</v>
      </c>
      <c r="H47" s="19" t="e">
        <f t="shared" si="20"/>
        <v>#N/A</v>
      </c>
      <c r="I47" s="20" t="e">
        <f t="shared" si="25"/>
        <v>#N/A</v>
      </c>
      <c r="J47" s="12">
        <f t="shared" si="26"/>
        <v>1</v>
      </c>
      <c r="K47" s="20" t="e">
        <f t="shared" si="27"/>
        <v>#N/A</v>
      </c>
      <c r="L47" s="12" t="e">
        <f t="shared" si="28"/>
        <v>#N/A</v>
      </c>
      <c r="M47" s="22" t="e">
        <f t="shared" si="17"/>
        <v>#N/A</v>
      </c>
      <c r="N47" s="17" t="e">
        <f t="shared" si="29"/>
        <v>#N/A</v>
      </c>
      <c r="O47" s="13">
        <f t="shared" si="30"/>
        <v>1</v>
      </c>
      <c r="P47" s="17" t="e">
        <f t="shared" si="31"/>
        <v>#N/A</v>
      </c>
      <c r="Q47" s="17" t="e">
        <f t="shared" si="32"/>
        <v>#N/A</v>
      </c>
      <c r="R47" s="19" t="e">
        <f t="shared" si="18"/>
        <v>#N/A</v>
      </c>
      <c r="S47" s="20" t="e">
        <f t="shared" si="33"/>
        <v>#N/A</v>
      </c>
      <c r="T47" s="12">
        <f t="shared" si="34"/>
        <v>1</v>
      </c>
      <c r="U47" s="20" t="e">
        <f t="shared" si="35"/>
        <v>#N/A</v>
      </c>
      <c r="V47" s="12" t="e">
        <f t="shared" si="36"/>
        <v>#N/A</v>
      </c>
      <c r="W47" s="22" t="e">
        <f t="shared" si="19"/>
        <v>#N/A</v>
      </c>
    </row>
    <row r="48" spans="2:23" x14ac:dyDescent="0.35">
      <c r="B48" s="62" t="e">
        <f t="shared" si="21"/>
        <v>#N/A</v>
      </c>
      <c r="C48" s="15" t="e">
        <f>'Payment Calculation Worksheet'!C68</f>
        <v>#N/A</v>
      </c>
      <c r="D48" s="17" t="e">
        <f t="shared" si="16"/>
        <v>#N/A</v>
      </c>
      <c r="E48" s="13">
        <f t="shared" si="22"/>
        <v>1</v>
      </c>
      <c r="F48" s="148" t="e">
        <f t="shared" si="23"/>
        <v>#N/A</v>
      </c>
      <c r="G48" s="17" t="e">
        <f t="shared" si="24"/>
        <v>#N/A</v>
      </c>
      <c r="H48" s="19" t="e">
        <f t="shared" si="20"/>
        <v>#N/A</v>
      </c>
      <c r="I48" s="20" t="e">
        <f t="shared" si="25"/>
        <v>#N/A</v>
      </c>
      <c r="J48" s="12">
        <f t="shared" si="26"/>
        <v>1</v>
      </c>
      <c r="K48" s="20" t="e">
        <f t="shared" si="27"/>
        <v>#N/A</v>
      </c>
      <c r="L48" s="12" t="e">
        <f t="shared" si="28"/>
        <v>#N/A</v>
      </c>
      <c r="M48" s="22" t="e">
        <f t="shared" si="17"/>
        <v>#N/A</v>
      </c>
      <c r="N48" s="17" t="e">
        <f t="shared" si="29"/>
        <v>#N/A</v>
      </c>
      <c r="O48" s="13">
        <f t="shared" si="30"/>
        <v>1</v>
      </c>
      <c r="P48" s="17" t="e">
        <f t="shared" si="31"/>
        <v>#N/A</v>
      </c>
      <c r="Q48" s="17" t="e">
        <f t="shared" si="32"/>
        <v>#N/A</v>
      </c>
      <c r="R48" s="19" t="e">
        <f t="shared" si="18"/>
        <v>#N/A</v>
      </c>
      <c r="S48" s="20" t="e">
        <f t="shared" si="33"/>
        <v>#N/A</v>
      </c>
      <c r="T48" s="12">
        <f t="shared" si="34"/>
        <v>1</v>
      </c>
      <c r="U48" s="20" t="e">
        <f t="shared" si="35"/>
        <v>#N/A</v>
      </c>
      <c r="V48" s="12" t="e">
        <f t="shared" si="36"/>
        <v>#N/A</v>
      </c>
      <c r="W48" s="22" t="e">
        <f t="shared" si="19"/>
        <v>#N/A</v>
      </c>
    </row>
    <row r="49" spans="2:23" x14ac:dyDescent="0.35">
      <c r="B49" s="62" t="e">
        <f t="shared" si="21"/>
        <v>#N/A</v>
      </c>
      <c r="C49" s="15" t="e">
        <f>'Payment Calculation Worksheet'!C69</f>
        <v>#N/A</v>
      </c>
      <c r="D49" s="17" t="e">
        <f t="shared" si="16"/>
        <v>#N/A</v>
      </c>
      <c r="E49" s="13">
        <f t="shared" si="22"/>
        <v>1</v>
      </c>
      <c r="F49" s="148" t="e">
        <f t="shared" si="23"/>
        <v>#N/A</v>
      </c>
      <c r="G49" s="17" t="e">
        <f t="shared" si="24"/>
        <v>#N/A</v>
      </c>
      <c r="H49" s="19" t="e">
        <f t="shared" si="20"/>
        <v>#N/A</v>
      </c>
      <c r="I49" s="20" t="e">
        <f t="shared" si="25"/>
        <v>#N/A</v>
      </c>
      <c r="J49" s="12">
        <f t="shared" si="26"/>
        <v>1</v>
      </c>
      <c r="K49" s="20" t="e">
        <f t="shared" si="27"/>
        <v>#N/A</v>
      </c>
      <c r="L49" s="12" t="e">
        <f t="shared" si="28"/>
        <v>#N/A</v>
      </c>
      <c r="M49" s="22" t="e">
        <f t="shared" si="17"/>
        <v>#N/A</v>
      </c>
      <c r="N49" s="17" t="e">
        <f t="shared" si="29"/>
        <v>#N/A</v>
      </c>
      <c r="O49" s="13">
        <f t="shared" si="30"/>
        <v>1</v>
      </c>
      <c r="P49" s="17" t="e">
        <f t="shared" si="31"/>
        <v>#N/A</v>
      </c>
      <c r="Q49" s="17" t="e">
        <f t="shared" si="32"/>
        <v>#N/A</v>
      </c>
      <c r="R49" s="19" t="e">
        <f t="shared" si="18"/>
        <v>#N/A</v>
      </c>
      <c r="S49" s="20" t="e">
        <f t="shared" si="33"/>
        <v>#N/A</v>
      </c>
      <c r="T49" s="12">
        <f t="shared" si="34"/>
        <v>1</v>
      </c>
      <c r="U49" s="20" t="e">
        <f t="shared" si="35"/>
        <v>#N/A</v>
      </c>
      <c r="V49" s="12" t="e">
        <f t="shared" si="36"/>
        <v>#N/A</v>
      </c>
      <c r="W49" s="22" t="e">
        <f t="shared" si="19"/>
        <v>#N/A</v>
      </c>
    </row>
    <row r="50" spans="2:23" x14ac:dyDescent="0.35">
      <c r="B50" s="62" t="e">
        <f t="shared" si="21"/>
        <v>#N/A</v>
      </c>
      <c r="C50" s="15" t="e">
        <f>'Payment Calculation Worksheet'!C70</f>
        <v>#N/A</v>
      </c>
      <c r="D50" s="17" t="e">
        <f t="shared" si="16"/>
        <v>#N/A</v>
      </c>
      <c r="E50" s="13">
        <f t="shared" si="22"/>
        <v>1</v>
      </c>
      <c r="F50" s="148" t="e">
        <f t="shared" si="23"/>
        <v>#N/A</v>
      </c>
      <c r="G50" s="17" t="e">
        <f t="shared" si="24"/>
        <v>#N/A</v>
      </c>
      <c r="H50" s="19" t="e">
        <f t="shared" si="20"/>
        <v>#N/A</v>
      </c>
      <c r="I50" s="20" t="e">
        <f t="shared" si="25"/>
        <v>#N/A</v>
      </c>
      <c r="J50" s="12">
        <f t="shared" si="26"/>
        <v>1</v>
      </c>
      <c r="K50" s="20" t="e">
        <f t="shared" si="27"/>
        <v>#N/A</v>
      </c>
      <c r="L50" s="12" t="e">
        <f t="shared" si="28"/>
        <v>#N/A</v>
      </c>
      <c r="M50" s="22" t="e">
        <f t="shared" si="17"/>
        <v>#N/A</v>
      </c>
      <c r="N50" s="17" t="e">
        <f t="shared" si="29"/>
        <v>#N/A</v>
      </c>
      <c r="O50" s="13">
        <f t="shared" si="30"/>
        <v>1</v>
      </c>
      <c r="P50" s="17" t="e">
        <f t="shared" si="31"/>
        <v>#N/A</v>
      </c>
      <c r="Q50" s="17" t="e">
        <f t="shared" si="32"/>
        <v>#N/A</v>
      </c>
      <c r="R50" s="19" t="e">
        <f t="shared" si="18"/>
        <v>#N/A</v>
      </c>
      <c r="S50" s="20" t="e">
        <f t="shared" si="33"/>
        <v>#N/A</v>
      </c>
      <c r="T50" s="12">
        <f t="shared" si="34"/>
        <v>1</v>
      </c>
      <c r="U50" s="20" t="e">
        <f t="shared" si="35"/>
        <v>#N/A</v>
      </c>
      <c r="V50" s="12" t="e">
        <f t="shared" si="36"/>
        <v>#N/A</v>
      </c>
      <c r="W50" s="22" t="e">
        <f t="shared" si="19"/>
        <v>#N/A</v>
      </c>
    </row>
    <row r="51" spans="2:23" x14ac:dyDescent="0.35">
      <c r="B51" s="62" t="e">
        <f t="shared" si="21"/>
        <v>#N/A</v>
      </c>
      <c r="C51" s="15" t="e">
        <f>'Payment Calculation Worksheet'!C71</f>
        <v>#N/A</v>
      </c>
      <c r="D51" s="17" t="e">
        <f t="shared" si="16"/>
        <v>#N/A</v>
      </c>
      <c r="E51" s="13">
        <f t="shared" si="22"/>
        <v>1</v>
      </c>
      <c r="F51" s="148" t="e">
        <f t="shared" si="23"/>
        <v>#N/A</v>
      </c>
      <c r="G51" s="17" t="e">
        <f t="shared" si="24"/>
        <v>#N/A</v>
      </c>
      <c r="H51" s="19" t="e">
        <f t="shared" si="20"/>
        <v>#N/A</v>
      </c>
      <c r="I51" s="20" t="e">
        <f t="shared" si="25"/>
        <v>#N/A</v>
      </c>
      <c r="J51" s="12">
        <f t="shared" si="26"/>
        <v>1</v>
      </c>
      <c r="K51" s="20" t="e">
        <f t="shared" si="27"/>
        <v>#N/A</v>
      </c>
      <c r="L51" s="12" t="e">
        <f t="shared" si="28"/>
        <v>#N/A</v>
      </c>
      <c r="M51" s="22" t="e">
        <f t="shared" si="17"/>
        <v>#N/A</v>
      </c>
      <c r="N51" s="17" t="e">
        <f t="shared" si="29"/>
        <v>#N/A</v>
      </c>
      <c r="O51" s="13">
        <f t="shared" si="30"/>
        <v>1</v>
      </c>
      <c r="P51" s="17" t="e">
        <f t="shared" si="31"/>
        <v>#N/A</v>
      </c>
      <c r="Q51" s="17" t="e">
        <f t="shared" si="32"/>
        <v>#N/A</v>
      </c>
      <c r="R51" s="19" t="e">
        <f t="shared" si="18"/>
        <v>#N/A</v>
      </c>
      <c r="S51" s="20" t="e">
        <f t="shared" si="33"/>
        <v>#N/A</v>
      </c>
      <c r="T51" s="12">
        <f t="shared" si="34"/>
        <v>1</v>
      </c>
      <c r="U51" s="20" t="e">
        <f t="shared" si="35"/>
        <v>#N/A</v>
      </c>
      <c r="V51" s="12" t="e">
        <f t="shared" si="36"/>
        <v>#N/A</v>
      </c>
      <c r="W51" s="22" t="e">
        <f t="shared" si="19"/>
        <v>#N/A</v>
      </c>
    </row>
    <row r="52" spans="2:23" x14ac:dyDescent="0.35">
      <c r="B52" s="62" t="e">
        <f t="shared" si="21"/>
        <v>#N/A</v>
      </c>
      <c r="C52" s="15" t="e">
        <f>'Payment Calculation Worksheet'!C72</f>
        <v>#N/A</v>
      </c>
      <c r="D52" s="17" t="e">
        <f t="shared" si="16"/>
        <v>#N/A</v>
      </c>
      <c r="E52" s="13">
        <f t="shared" si="22"/>
        <v>1</v>
      </c>
      <c r="F52" s="148" t="e">
        <f t="shared" si="23"/>
        <v>#N/A</v>
      </c>
      <c r="G52" s="17" t="e">
        <f t="shared" si="24"/>
        <v>#N/A</v>
      </c>
      <c r="H52" s="19" t="e">
        <f t="shared" si="20"/>
        <v>#N/A</v>
      </c>
      <c r="I52" s="20" t="e">
        <f t="shared" si="25"/>
        <v>#N/A</v>
      </c>
      <c r="J52" s="12">
        <f t="shared" si="26"/>
        <v>1</v>
      </c>
      <c r="K52" s="20" t="e">
        <f t="shared" si="27"/>
        <v>#N/A</v>
      </c>
      <c r="L52" s="12" t="e">
        <f t="shared" si="28"/>
        <v>#N/A</v>
      </c>
      <c r="M52" s="22" t="e">
        <f t="shared" si="17"/>
        <v>#N/A</v>
      </c>
      <c r="N52" s="17" t="e">
        <f t="shared" si="29"/>
        <v>#N/A</v>
      </c>
      <c r="O52" s="13">
        <f t="shared" si="30"/>
        <v>1</v>
      </c>
      <c r="P52" s="17" t="e">
        <f t="shared" si="31"/>
        <v>#N/A</v>
      </c>
      <c r="Q52" s="17" t="e">
        <f t="shared" si="32"/>
        <v>#N/A</v>
      </c>
      <c r="R52" s="19" t="e">
        <f t="shared" si="18"/>
        <v>#N/A</v>
      </c>
      <c r="S52" s="20" t="e">
        <f t="shared" si="33"/>
        <v>#N/A</v>
      </c>
      <c r="T52" s="12">
        <f t="shared" si="34"/>
        <v>1</v>
      </c>
      <c r="U52" s="20" t="e">
        <f t="shared" si="35"/>
        <v>#N/A</v>
      </c>
      <c r="V52" s="12" t="e">
        <f t="shared" si="36"/>
        <v>#N/A</v>
      </c>
      <c r="W52" s="22" t="e">
        <f t="shared" si="19"/>
        <v>#N/A</v>
      </c>
    </row>
    <row r="53" spans="2:23" x14ac:dyDescent="0.35">
      <c r="B53" s="62" t="e">
        <f t="shared" si="21"/>
        <v>#N/A</v>
      </c>
      <c r="C53" s="15" t="e">
        <f>'Payment Calculation Worksheet'!C73</f>
        <v>#N/A</v>
      </c>
      <c r="D53" s="17" t="e">
        <f t="shared" si="16"/>
        <v>#N/A</v>
      </c>
      <c r="E53" s="13">
        <f t="shared" si="22"/>
        <v>1</v>
      </c>
      <c r="F53" s="148" t="e">
        <f t="shared" si="23"/>
        <v>#N/A</v>
      </c>
      <c r="G53" s="17" t="e">
        <f t="shared" si="24"/>
        <v>#N/A</v>
      </c>
      <c r="H53" s="19" t="e">
        <f t="shared" si="20"/>
        <v>#N/A</v>
      </c>
      <c r="I53" s="20" t="e">
        <f t="shared" si="25"/>
        <v>#N/A</v>
      </c>
      <c r="J53" s="12">
        <f t="shared" si="26"/>
        <v>1</v>
      </c>
      <c r="K53" s="20" t="e">
        <f t="shared" si="27"/>
        <v>#N/A</v>
      </c>
      <c r="L53" s="12" t="e">
        <f t="shared" si="28"/>
        <v>#N/A</v>
      </c>
      <c r="M53" s="22" t="e">
        <f t="shared" si="17"/>
        <v>#N/A</v>
      </c>
      <c r="N53" s="17" t="e">
        <f t="shared" si="29"/>
        <v>#N/A</v>
      </c>
      <c r="O53" s="13">
        <f t="shared" si="30"/>
        <v>1</v>
      </c>
      <c r="P53" s="17" t="e">
        <f t="shared" si="31"/>
        <v>#N/A</v>
      </c>
      <c r="Q53" s="17" t="e">
        <f t="shared" si="32"/>
        <v>#N/A</v>
      </c>
      <c r="R53" s="19" t="e">
        <f t="shared" si="18"/>
        <v>#N/A</v>
      </c>
      <c r="S53" s="20" t="e">
        <f t="shared" si="33"/>
        <v>#N/A</v>
      </c>
      <c r="T53" s="12">
        <f t="shared" si="34"/>
        <v>1</v>
      </c>
      <c r="U53" s="20" t="e">
        <f t="shared" si="35"/>
        <v>#N/A</v>
      </c>
      <c r="V53" s="12" t="e">
        <f t="shared" si="36"/>
        <v>#N/A</v>
      </c>
      <c r="W53" s="22" t="e">
        <f t="shared" si="19"/>
        <v>#N/A</v>
      </c>
    </row>
    <row r="54" spans="2:23" x14ac:dyDescent="0.35">
      <c r="B54" s="62" t="e">
        <f t="shared" si="21"/>
        <v>#N/A</v>
      </c>
      <c r="C54" s="15" t="e">
        <f>'Payment Calculation Worksheet'!C74</f>
        <v>#N/A</v>
      </c>
      <c r="D54" s="17" t="e">
        <f t="shared" si="16"/>
        <v>#N/A</v>
      </c>
      <c r="E54" s="13">
        <f t="shared" si="22"/>
        <v>1</v>
      </c>
      <c r="F54" s="148" t="e">
        <f t="shared" si="23"/>
        <v>#N/A</v>
      </c>
      <c r="G54" s="17" t="e">
        <f t="shared" si="24"/>
        <v>#N/A</v>
      </c>
      <c r="H54" s="19" t="e">
        <f t="shared" si="20"/>
        <v>#N/A</v>
      </c>
      <c r="I54" s="20" t="e">
        <f t="shared" si="25"/>
        <v>#N/A</v>
      </c>
      <c r="J54" s="12">
        <f t="shared" si="26"/>
        <v>1</v>
      </c>
      <c r="K54" s="20" t="e">
        <f t="shared" si="27"/>
        <v>#N/A</v>
      </c>
      <c r="L54" s="12" t="e">
        <f t="shared" si="28"/>
        <v>#N/A</v>
      </c>
      <c r="M54" s="22" t="e">
        <f t="shared" si="17"/>
        <v>#N/A</v>
      </c>
      <c r="N54" s="17" t="e">
        <f t="shared" si="29"/>
        <v>#N/A</v>
      </c>
      <c r="O54" s="13">
        <f t="shared" si="30"/>
        <v>1</v>
      </c>
      <c r="P54" s="17" t="e">
        <f t="shared" si="31"/>
        <v>#N/A</v>
      </c>
      <c r="Q54" s="17" t="e">
        <f t="shared" si="32"/>
        <v>#N/A</v>
      </c>
      <c r="R54" s="19" t="e">
        <f t="shared" si="18"/>
        <v>#N/A</v>
      </c>
      <c r="S54" s="20" t="e">
        <f t="shared" si="33"/>
        <v>#N/A</v>
      </c>
      <c r="T54" s="12">
        <f t="shared" si="34"/>
        <v>1</v>
      </c>
      <c r="U54" s="20" t="e">
        <f t="shared" si="35"/>
        <v>#N/A</v>
      </c>
      <c r="V54" s="12" t="e">
        <f t="shared" si="36"/>
        <v>#N/A</v>
      </c>
      <c r="W54" s="22" t="e">
        <f t="shared" si="19"/>
        <v>#N/A</v>
      </c>
    </row>
    <row r="55" spans="2:23" x14ac:dyDescent="0.35">
      <c r="B55" s="62" t="e">
        <f t="shared" si="21"/>
        <v>#N/A</v>
      </c>
      <c r="C55" s="15" t="e">
        <f>'Payment Calculation Worksheet'!C75</f>
        <v>#N/A</v>
      </c>
      <c r="D55" s="17" t="e">
        <f t="shared" si="16"/>
        <v>#N/A</v>
      </c>
      <c r="E55" s="13">
        <f t="shared" si="22"/>
        <v>1</v>
      </c>
      <c r="F55" s="148" t="e">
        <f t="shared" si="23"/>
        <v>#N/A</v>
      </c>
      <c r="G55" s="17" t="e">
        <f t="shared" si="24"/>
        <v>#N/A</v>
      </c>
      <c r="H55" s="19" t="e">
        <f t="shared" si="20"/>
        <v>#N/A</v>
      </c>
      <c r="I55" s="20" t="e">
        <f t="shared" si="25"/>
        <v>#N/A</v>
      </c>
      <c r="J55" s="12">
        <f t="shared" si="26"/>
        <v>1</v>
      </c>
      <c r="K55" s="20" t="e">
        <f t="shared" si="27"/>
        <v>#N/A</v>
      </c>
      <c r="L55" s="12" t="e">
        <f t="shared" si="28"/>
        <v>#N/A</v>
      </c>
      <c r="M55" s="22" t="e">
        <f t="shared" si="17"/>
        <v>#N/A</v>
      </c>
      <c r="N55" s="17" t="e">
        <f t="shared" si="29"/>
        <v>#N/A</v>
      </c>
      <c r="O55" s="13">
        <f t="shared" si="30"/>
        <v>1</v>
      </c>
      <c r="P55" s="17" t="e">
        <f t="shared" si="31"/>
        <v>#N/A</v>
      </c>
      <c r="Q55" s="17" t="e">
        <f t="shared" si="32"/>
        <v>#N/A</v>
      </c>
      <c r="R55" s="19" t="e">
        <f t="shared" si="18"/>
        <v>#N/A</v>
      </c>
      <c r="S55" s="20" t="e">
        <f t="shared" si="33"/>
        <v>#N/A</v>
      </c>
      <c r="T55" s="12">
        <f t="shared" si="34"/>
        <v>1</v>
      </c>
      <c r="U55" s="20" t="e">
        <f t="shared" si="35"/>
        <v>#N/A</v>
      </c>
      <c r="V55" s="12" t="e">
        <f t="shared" si="36"/>
        <v>#N/A</v>
      </c>
      <c r="W55" s="22" t="e">
        <f t="shared" si="19"/>
        <v>#N/A</v>
      </c>
    </row>
    <row r="56" spans="2:23" x14ac:dyDescent="0.35">
      <c r="B56" s="62" t="e">
        <f t="shared" si="21"/>
        <v>#N/A</v>
      </c>
      <c r="C56" s="15" t="e">
        <f>'Payment Calculation Worksheet'!C76</f>
        <v>#N/A</v>
      </c>
      <c r="D56" s="17" t="e">
        <f t="shared" si="16"/>
        <v>#N/A</v>
      </c>
      <c r="E56" s="13">
        <f t="shared" si="22"/>
        <v>1</v>
      </c>
      <c r="F56" s="148" t="e">
        <f t="shared" si="23"/>
        <v>#N/A</v>
      </c>
      <c r="G56" s="17" t="e">
        <f t="shared" si="24"/>
        <v>#N/A</v>
      </c>
      <c r="H56" s="19" t="e">
        <f t="shared" si="20"/>
        <v>#N/A</v>
      </c>
      <c r="I56" s="20" t="e">
        <f t="shared" si="25"/>
        <v>#N/A</v>
      </c>
      <c r="J56" s="12">
        <f t="shared" si="26"/>
        <v>1</v>
      </c>
      <c r="K56" s="20" t="e">
        <f t="shared" si="27"/>
        <v>#N/A</v>
      </c>
      <c r="L56" s="12" t="e">
        <f t="shared" si="28"/>
        <v>#N/A</v>
      </c>
      <c r="M56" s="22" t="e">
        <f t="shared" si="17"/>
        <v>#N/A</v>
      </c>
      <c r="N56" s="17" t="e">
        <f t="shared" si="29"/>
        <v>#N/A</v>
      </c>
      <c r="O56" s="13">
        <f t="shared" si="30"/>
        <v>1</v>
      </c>
      <c r="P56" s="17" t="e">
        <f t="shared" si="31"/>
        <v>#N/A</v>
      </c>
      <c r="Q56" s="17" t="e">
        <f t="shared" si="32"/>
        <v>#N/A</v>
      </c>
      <c r="R56" s="19" t="e">
        <f t="shared" si="18"/>
        <v>#N/A</v>
      </c>
      <c r="S56" s="20" t="e">
        <f t="shared" si="33"/>
        <v>#N/A</v>
      </c>
      <c r="T56" s="12">
        <f t="shared" si="34"/>
        <v>1</v>
      </c>
      <c r="U56" s="20" t="e">
        <f t="shared" si="35"/>
        <v>#N/A</v>
      </c>
      <c r="V56" s="12" t="e">
        <f t="shared" si="36"/>
        <v>#N/A</v>
      </c>
      <c r="W56" s="22" t="e">
        <f t="shared" si="19"/>
        <v>#N/A</v>
      </c>
    </row>
    <row r="57" spans="2:23" x14ac:dyDescent="0.35">
      <c r="B57" s="62" t="e">
        <f t="shared" si="21"/>
        <v>#N/A</v>
      </c>
      <c r="C57" s="15" t="e">
        <f>'Payment Calculation Worksheet'!C77</f>
        <v>#N/A</v>
      </c>
      <c r="D57" s="17" t="e">
        <f t="shared" si="16"/>
        <v>#N/A</v>
      </c>
      <c r="E57" s="13">
        <f t="shared" si="22"/>
        <v>1</v>
      </c>
      <c r="F57" s="148" t="e">
        <f t="shared" si="23"/>
        <v>#N/A</v>
      </c>
      <c r="G57" s="17" t="e">
        <f t="shared" si="24"/>
        <v>#N/A</v>
      </c>
      <c r="H57" s="19" t="e">
        <f t="shared" si="20"/>
        <v>#N/A</v>
      </c>
      <c r="I57" s="20" t="e">
        <f t="shared" si="25"/>
        <v>#N/A</v>
      </c>
      <c r="J57" s="12">
        <f t="shared" si="26"/>
        <v>1</v>
      </c>
      <c r="K57" s="20" t="e">
        <f t="shared" si="27"/>
        <v>#N/A</v>
      </c>
      <c r="L57" s="12" t="e">
        <f t="shared" si="28"/>
        <v>#N/A</v>
      </c>
      <c r="M57" s="22" t="e">
        <f t="shared" si="17"/>
        <v>#N/A</v>
      </c>
      <c r="N57" s="17" t="e">
        <f t="shared" si="29"/>
        <v>#N/A</v>
      </c>
      <c r="O57" s="13">
        <f t="shared" si="30"/>
        <v>1</v>
      </c>
      <c r="P57" s="17" t="e">
        <f t="shared" si="31"/>
        <v>#N/A</v>
      </c>
      <c r="Q57" s="17" t="e">
        <f t="shared" si="32"/>
        <v>#N/A</v>
      </c>
      <c r="R57" s="19" t="e">
        <f t="shared" si="18"/>
        <v>#N/A</v>
      </c>
      <c r="S57" s="20" t="e">
        <f t="shared" si="33"/>
        <v>#N/A</v>
      </c>
      <c r="T57" s="12">
        <f t="shared" si="34"/>
        <v>1</v>
      </c>
      <c r="U57" s="20" t="e">
        <f t="shared" si="35"/>
        <v>#N/A</v>
      </c>
      <c r="V57" s="12" t="e">
        <f t="shared" si="36"/>
        <v>#N/A</v>
      </c>
      <c r="W57" s="22" t="e">
        <f t="shared" si="19"/>
        <v>#N/A</v>
      </c>
    </row>
    <row r="58" spans="2:23" x14ac:dyDescent="0.35">
      <c r="B58" s="62" t="e">
        <f t="shared" si="21"/>
        <v>#N/A</v>
      </c>
      <c r="C58" s="15" t="e">
        <f>'Payment Calculation Worksheet'!C78</f>
        <v>#N/A</v>
      </c>
      <c r="D58" s="17" t="e">
        <f t="shared" si="16"/>
        <v>#N/A</v>
      </c>
      <c r="E58" s="13">
        <f t="shared" si="22"/>
        <v>1</v>
      </c>
      <c r="F58" s="148" t="e">
        <f t="shared" si="23"/>
        <v>#N/A</v>
      </c>
      <c r="G58" s="17" t="e">
        <f t="shared" si="24"/>
        <v>#N/A</v>
      </c>
      <c r="H58" s="19" t="e">
        <f t="shared" si="20"/>
        <v>#N/A</v>
      </c>
      <c r="I58" s="20" t="e">
        <f t="shared" si="25"/>
        <v>#N/A</v>
      </c>
      <c r="J58" s="12">
        <f t="shared" si="26"/>
        <v>1</v>
      </c>
      <c r="K58" s="20" t="e">
        <f t="shared" si="27"/>
        <v>#N/A</v>
      </c>
      <c r="L58" s="12" t="e">
        <f t="shared" si="28"/>
        <v>#N/A</v>
      </c>
      <c r="M58" s="22" t="e">
        <f t="shared" si="17"/>
        <v>#N/A</v>
      </c>
      <c r="N58" s="17" t="e">
        <f t="shared" si="29"/>
        <v>#N/A</v>
      </c>
      <c r="O58" s="13">
        <f t="shared" si="30"/>
        <v>1</v>
      </c>
      <c r="P58" s="17" t="e">
        <f t="shared" si="31"/>
        <v>#N/A</v>
      </c>
      <c r="Q58" s="17" t="e">
        <f t="shared" si="32"/>
        <v>#N/A</v>
      </c>
      <c r="R58" s="19" t="e">
        <f t="shared" si="18"/>
        <v>#N/A</v>
      </c>
      <c r="S58" s="20" t="e">
        <f t="shared" si="33"/>
        <v>#N/A</v>
      </c>
      <c r="T58" s="12">
        <f t="shared" si="34"/>
        <v>1</v>
      </c>
      <c r="U58" s="20" t="e">
        <f t="shared" si="35"/>
        <v>#N/A</v>
      </c>
      <c r="V58" s="12" t="e">
        <f t="shared" si="36"/>
        <v>#N/A</v>
      </c>
      <c r="W58" s="22" t="e">
        <f t="shared" si="19"/>
        <v>#N/A</v>
      </c>
    </row>
    <row r="59" spans="2:23" x14ac:dyDescent="0.35">
      <c r="B59" s="62" t="e">
        <f t="shared" si="21"/>
        <v>#N/A</v>
      </c>
      <c r="C59" s="15" t="e">
        <f>'Payment Calculation Worksheet'!C79</f>
        <v>#N/A</v>
      </c>
      <c r="D59" s="17" t="e">
        <f t="shared" si="16"/>
        <v>#N/A</v>
      </c>
      <c r="E59" s="13">
        <f t="shared" si="22"/>
        <v>1</v>
      </c>
      <c r="F59" s="148" t="e">
        <f t="shared" si="23"/>
        <v>#N/A</v>
      </c>
      <c r="G59" s="17" t="e">
        <f t="shared" ref="G59" si="37">ROUND(D59*E59*F59,2)</f>
        <v>#N/A</v>
      </c>
      <c r="H59" s="19" t="e">
        <f t="shared" ref="H59" si="38">ROUND(D$5*G59,2)</f>
        <v>#N/A</v>
      </c>
      <c r="I59" s="20" t="e">
        <f t="shared" si="25"/>
        <v>#N/A</v>
      </c>
      <c r="J59" s="12">
        <f t="shared" si="26"/>
        <v>1</v>
      </c>
      <c r="K59" s="20" t="e">
        <f t="shared" si="27"/>
        <v>#N/A</v>
      </c>
      <c r="L59" s="12" t="e">
        <f t="shared" ref="L59" si="39">ROUND(I59*J59*K59,2)</f>
        <v>#N/A</v>
      </c>
      <c r="M59" s="22" t="e">
        <f t="shared" ref="M59" si="40">ROUND(I$5*L59,2)</f>
        <v>#N/A</v>
      </c>
      <c r="N59" s="17" t="e">
        <f t="shared" si="29"/>
        <v>#N/A</v>
      </c>
      <c r="O59" s="13">
        <f t="shared" si="30"/>
        <v>1</v>
      </c>
      <c r="P59" s="17" t="e">
        <f t="shared" si="31"/>
        <v>#N/A</v>
      </c>
      <c r="Q59" s="17" t="e">
        <f t="shared" ref="Q59" si="41">ROUND(N59*O59*P59,2)</f>
        <v>#N/A</v>
      </c>
      <c r="R59" s="19" t="e">
        <f t="shared" ref="R59" si="42">ROUND(N$5*Q59,2)</f>
        <v>#N/A</v>
      </c>
      <c r="S59" s="20" t="e">
        <f t="shared" si="33"/>
        <v>#N/A</v>
      </c>
      <c r="T59" s="12">
        <f t="shared" si="34"/>
        <v>1</v>
      </c>
      <c r="U59" s="20" t="e">
        <f t="shared" si="35"/>
        <v>#N/A</v>
      </c>
      <c r="V59" s="12" t="e">
        <f t="shared" ref="V59" si="43">ROUND(S59*T59*U59,2)</f>
        <v>#N/A</v>
      </c>
      <c r="W59" s="22" t="e">
        <f t="shared" ref="W59" si="44">ROUND(S$5*V59,2)</f>
        <v>#N/A</v>
      </c>
    </row>
    <row r="60" spans="2:23" x14ac:dyDescent="0.35">
      <c r="C60" s="15"/>
    </row>
    <row r="61" spans="2:23" x14ac:dyDescent="0.35">
      <c r="C61" s="15"/>
    </row>
    <row r="62" spans="2:23" x14ac:dyDescent="0.35">
      <c r="C62" s="15"/>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A96F7-C0E4-480C-9401-E37EF8C0100E}">
  <dimension ref="A1:Q72"/>
  <sheetViews>
    <sheetView topLeftCell="C2" zoomScale="120" zoomScaleNormal="120" workbookViewId="0">
      <selection activeCell="H14" sqref="H14"/>
    </sheetView>
  </sheetViews>
  <sheetFormatPr defaultRowHeight="14.5" x14ac:dyDescent="0.35"/>
  <cols>
    <col min="1" max="2" width="18.453125" customWidth="1"/>
    <col min="3" max="3" width="18.1796875" customWidth="1"/>
    <col min="4" max="7" width="16.7265625" customWidth="1"/>
    <col min="8" max="8" width="36.1796875" customWidth="1"/>
    <col min="9" max="9" width="8" customWidth="1"/>
    <col min="10" max="10" width="20" customWidth="1"/>
    <col min="11" max="16" width="26.26953125" customWidth="1"/>
    <col min="17" max="17" width="19.81640625" customWidth="1"/>
  </cols>
  <sheetData>
    <row r="1" spans="1:17" x14ac:dyDescent="0.35">
      <c r="A1" t="s">
        <v>135</v>
      </c>
    </row>
    <row r="2" spans="1:17" x14ac:dyDescent="0.35">
      <c r="A2" s="14">
        <f>authyear</f>
        <v>1900</v>
      </c>
      <c r="B2" s="14"/>
      <c r="L2" s="38"/>
      <c r="M2" s="38"/>
    </row>
    <row r="3" spans="1:17" ht="15" thickBot="1" x14ac:dyDescent="0.4">
      <c r="Q3" s="115" t="s">
        <v>150</v>
      </c>
    </row>
    <row r="4" spans="1:17" ht="16" thickBot="1" x14ac:dyDescent="0.4">
      <c r="B4" t="s">
        <v>48</v>
      </c>
      <c r="C4" t="s">
        <v>58</v>
      </c>
      <c r="D4" t="s">
        <v>65</v>
      </c>
      <c r="E4" t="s">
        <v>37</v>
      </c>
      <c r="F4" t="s">
        <v>151</v>
      </c>
      <c r="G4" t="s">
        <v>43</v>
      </c>
      <c r="H4" s="23" t="s">
        <v>152</v>
      </c>
      <c r="I4" s="23" t="s">
        <v>78</v>
      </c>
      <c r="J4" s="214" t="s">
        <v>153</v>
      </c>
      <c r="K4" s="215"/>
      <c r="L4" s="216" t="s">
        <v>154</v>
      </c>
      <c r="M4" s="217"/>
      <c r="N4" s="218"/>
      <c r="O4" s="216" t="s">
        <v>155</v>
      </c>
      <c r="P4" s="217"/>
      <c r="Q4" s="218"/>
    </row>
    <row r="5" spans="1:17" ht="43.5" x14ac:dyDescent="0.35">
      <c r="A5" s="24" t="s">
        <v>78</v>
      </c>
      <c r="B5" s="24" t="s">
        <v>90</v>
      </c>
      <c r="C5" s="24" t="s">
        <v>71</v>
      </c>
      <c r="D5" s="24" t="s">
        <v>156</v>
      </c>
      <c r="E5" s="24" t="s">
        <v>157</v>
      </c>
      <c r="F5" s="24" t="s">
        <v>86</v>
      </c>
      <c r="G5" s="24" t="s">
        <v>87</v>
      </c>
      <c r="H5" s="105" t="s">
        <v>158</v>
      </c>
      <c r="I5" s="103"/>
      <c r="J5" s="68" t="s">
        <v>159</v>
      </c>
      <c r="K5" s="70" t="s">
        <v>160</v>
      </c>
      <c r="L5" s="68" t="s">
        <v>161</v>
      </c>
      <c r="M5" s="120" t="s">
        <v>162</v>
      </c>
      <c r="N5" s="70" t="s">
        <v>163</v>
      </c>
      <c r="O5" s="116" t="s">
        <v>164</v>
      </c>
      <c r="P5" s="107" t="s">
        <v>165</v>
      </c>
      <c r="Q5" s="110" t="s">
        <v>166</v>
      </c>
    </row>
    <row r="6" spans="1:17" x14ac:dyDescent="0.35">
      <c r="A6" s="24">
        <f>'Payment Calculation Worksheet'!C29</f>
        <v>1900</v>
      </c>
      <c r="B6" s="63" t="e" cm="1">
        <f t="array" ref="B6">IF(altmwhrate &lt;&gt; "No Alternative Rate",IF(OR(authdate = altmwhdate, A6&gt; YEAR(altmwhdate)),altmwhrate, authprice),authprice)</f>
        <v>#N/A</v>
      </c>
      <c r="C6" s="64">
        <f>Mred</f>
        <v>0.8</v>
      </c>
      <c r="D6" s="64">
        <f>IF( 'Payment Calculation Worksheet'!$D$22 = "NOT YET",0,IF(A6&gt;YEAR('Payment Calculation Worksheet'!$D$22),0.2,0))</f>
        <v>0</v>
      </c>
      <c r="E6" s="64">
        <f>IF( 'Payment Calculation Worksheet'!$D$23 = "NOT YET",0,IF(A6&gt;YEAR('Payment Calculation Worksheet'!$D$23),0.2,0))</f>
        <v>0</v>
      </c>
      <c r="F6" s="24">
        <f t="shared" ref="F6:F37" si="0">inflate^($A6-$A$6)</f>
        <v>1</v>
      </c>
      <c r="G6" s="64">
        <f t="shared" ref="G6:G37" si="1">share</f>
        <v>7.0000000000000007E-2</v>
      </c>
      <c r="H6" s="102" t="e">
        <f>B6*F6*share*(1-mwhred)*(1-D6)*(1-E6)</f>
        <v>#N/A</v>
      </c>
      <c r="I6" s="104">
        <f t="shared" ref="I6:I55" si="2">A6</f>
        <v>1900</v>
      </c>
      <c r="J6" s="69">
        <f>ROUNDUP('Payment Calculation Worksheet'!D29,1)</f>
        <v>0</v>
      </c>
      <c r="K6" s="71" t="e">
        <f>ROUNDUP(J6*H6,2)</f>
        <v>#N/A</v>
      </c>
      <c r="L6" s="118" t="str">
        <f>'Payment Calculation Worksheet'!E29</f>
        <v>No Re-estimate Provided</v>
      </c>
      <c r="M6" s="121" t="str">
        <f>IF(L6="No Re-estimate Provided","No Re-estimate Provided",ROUNDUP(L6,1))</f>
        <v>No Re-estimate Provided</v>
      </c>
      <c r="N6" s="71" t="str">
        <f>IF(M6="No Re-estimate Provided","No Re-estimate Provided",ROUNDUP(L6*H6,2))</f>
        <v>No Re-estimate Provided</v>
      </c>
      <c r="O6" s="117" t="e">
        <f>ROUNDUP('Payment Calculation Worksheet'!F29,1)</f>
        <v>#N/A</v>
      </c>
      <c r="P6" s="109" t="e">
        <f>O6*H6</f>
        <v>#N/A</v>
      </c>
      <c r="Q6" s="111" t="e">
        <f>ROUNDUP(P6,2)</f>
        <v>#N/A</v>
      </c>
    </row>
    <row r="7" spans="1:17" x14ac:dyDescent="0.35">
      <c r="A7" s="24" t="e">
        <f>'Payment Calculation Worksheet'!C30</f>
        <v>#N/A</v>
      </c>
      <c r="B7" s="63" t="e" cm="1">
        <f t="array" ref="B7">IF(altmwhrate &lt;&gt; "No Alternative Rate",IF(OR(authdate = altmwhdate, A7&gt; YEAR(altmwhdate)),altmwhrate, authprice),authprice)</f>
        <v>#N/A</v>
      </c>
      <c r="C7" s="64">
        <f t="shared" ref="C7:C37" si="3">Mred</f>
        <v>0.8</v>
      </c>
      <c r="D7" s="64">
        <f>IF( 'Payment Calculation Worksheet'!$D$22 = "NOT YET",0,IF(A7&gt;YEAR('Payment Calculation Worksheet'!$D$22),0.2,0))</f>
        <v>0</v>
      </c>
      <c r="E7" s="64">
        <f>IF( 'Payment Calculation Worksheet'!$D$23 = "NOT YET",0,IF(A7&gt;YEAR('Payment Calculation Worksheet'!$D$23),0.2,0))</f>
        <v>0</v>
      </c>
      <c r="F7" s="149" t="e">
        <f t="shared" si="0"/>
        <v>#N/A</v>
      </c>
      <c r="G7" s="64">
        <f t="shared" si="1"/>
        <v>7.0000000000000007E-2</v>
      </c>
      <c r="H7" s="102" t="e">
        <f>B7*F7*share*(1-mwhred)*(1-D7)*(1-E7)</f>
        <v>#N/A</v>
      </c>
      <c r="I7" s="104" t="e">
        <f t="shared" si="2"/>
        <v>#N/A</v>
      </c>
      <c r="J7" s="69" t="e">
        <f>ROUNDUP('Payment Calculation Worksheet'!D30,1)</f>
        <v>#N/A</v>
      </c>
      <c r="K7" s="71" t="e">
        <f t="shared" ref="K7:K55" si="4">ROUNDUP(J7*H7,2)</f>
        <v>#N/A</v>
      </c>
      <c r="L7" s="118" t="str">
        <f>'Payment Calculation Worksheet'!E30</f>
        <v>No Re-estimate Provided</v>
      </c>
      <c r="M7" s="121" t="str">
        <f t="shared" ref="M7:M56" si="5">IF(L7="No Re-estimate Provided","No Re-estimate Provided",ROUNDUP(L7,1))</f>
        <v>No Re-estimate Provided</v>
      </c>
      <c r="N7" s="71" t="str">
        <f t="shared" ref="N7:N55" si="6">IF(M7="No Re-estimate Provided","No Re-estimate Provided",ROUNDUP(L7*H7,2))</f>
        <v>No Re-estimate Provided</v>
      </c>
      <c r="O7" s="117" t="e">
        <f>ROUNDUP('Payment Calculation Worksheet'!F30,1)</f>
        <v>#N/A</v>
      </c>
      <c r="P7" s="109" t="e">
        <f t="shared" ref="P7:P55" si="7">O7*H7</f>
        <v>#N/A</v>
      </c>
      <c r="Q7" s="111" t="e">
        <f t="shared" ref="Q7:Q56" si="8">ROUNDUP(P7,2)</f>
        <v>#N/A</v>
      </c>
    </row>
    <row r="8" spans="1:17" x14ac:dyDescent="0.35">
      <c r="A8" s="24" t="e">
        <f>'Payment Calculation Worksheet'!C31</f>
        <v>#N/A</v>
      </c>
      <c r="B8" s="63" t="e" cm="1">
        <f t="array" ref="B8">IF(altmwhrate &lt;&gt; "No Alternative Rate",IF(OR(authdate = altmwhdate, A8&gt; YEAR(altmwhdate)),altmwhrate, authprice),authprice)</f>
        <v>#N/A</v>
      </c>
      <c r="C8" s="64">
        <f t="shared" si="3"/>
        <v>0.8</v>
      </c>
      <c r="D8" s="64">
        <f>IF( 'Payment Calculation Worksheet'!$D$22 = "NOT YET",0,IF(A8&gt;YEAR('Payment Calculation Worksheet'!$D$22),0.2,0))</f>
        <v>0</v>
      </c>
      <c r="E8" s="64">
        <f>IF( 'Payment Calculation Worksheet'!$D$23 = "NOT YET",0,IF(A8&gt;YEAR('Payment Calculation Worksheet'!$D$23),0.2,0))</f>
        <v>0</v>
      </c>
      <c r="F8" s="149" t="e">
        <f t="shared" si="0"/>
        <v>#N/A</v>
      </c>
      <c r="G8" s="64">
        <f t="shared" si="1"/>
        <v>7.0000000000000007E-2</v>
      </c>
      <c r="H8" s="102" t="e">
        <f t="shared" ref="H8:H37" si="9">B8*F8*share*(1-mwhred)*(1-D8)*(1-E8)</f>
        <v>#N/A</v>
      </c>
      <c r="I8" s="104" t="e">
        <f t="shared" si="2"/>
        <v>#N/A</v>
      </c>
      <c r="J8" s="69" t="e">
        <f>ROUNDUP('Payment Calculation Worksheet'!D31,1)</f>
        <v>#N/A</v>
      </c>
      <c r="K8" s="71" t="e">
        <f t="shared" si="4"/>
        <v>#N/A</v>
      </c>
      <c r="L8" s="118" t="str">
        <f>'Payment Calculation Worksheet'!E31</f>
        <v>No Re-estimate Provided</v>
      </c>
      <c r="M8" s="121" t="str">
        <f t="shared" si="5"/>
        <v>No Re-estimate Provided</v>
      </c>
      <c r="N8" s="71" t="str">
        <f t="shared" si="6"/>
        <v>No Re-estimate Provided</v>
      </c>
      <c r="O8" s="117" t="e">
        <f>ROUNDUP('Payment Calculation Worksheet'!F31,1)</f>
        <v>#N/A</v>
      </c>
      <c r="P8" s="109" t="e">
        <f t="shared" si="7"/>
        <v>#N/A</v>
      </c>
      <c r="Q8" s="111" t="e">
        <f t="shared" si="8"/>
        <v>#N/A</v>
      </c>
    </row>
    <row r="9" spans="1:17" x14ac:dyDescent="0.35">
      <c r="A9" s="24" t="e">
        <f>'Payment Calculation Worksheet'!C32</f>
        <v>#N/A</v>
      </c>
      <c r="B9" s="63" t="e" cm="1">
        <f t="array" ref="B9">IF(altmwhrate &lt;&gt; "No Alternative Rate",IF(OR(authdate = altmwhdate, A9&gt; YEAR(altmwhdate)),altmwhrate, authprice),authprice)</f>
        <v>#N/A</v>
      </c>
      <c r="C9" s="64">
        <f t="shared" si="3"/>
        <v>0.8</v>
      </c>
      <c r="D9" s="64">
        <f>IF( 'Payment Calculation Worksheet'!$D$22 = "NOT YET",0,IF(A9&gt;YEAR('Payment Calculation Worksheet'!$D$22),0.2,0))</f>
        <v>0</v>
      </c>
      <c r="E9" s="64">
        <f>IF( 'Payment Calculation Worksheet'!$D$23 = "NOT YET",0,IF(A9&gt;YEAR('Payment Calculation Worksheet'!$D$23),0.2,0))</f>
        <v>0</v>
      </c>
      <c r="F9" s="149" t="e">
        <f t="shared" si="0"/>
        <v>#N/A</v>
      </c>
      <c r="G9" s="64">
        <f t="shared" si="1"/>
        <v>7.0000000000000007E-2</v>
      </c>
      <c r="H9" s="102" t="e">
        <f t="shared" si="9"/>
        <v>#N/A</v>
      </c>
      <c r="I9" s="104" t="e">
        <f t="shared" si="2"/>
        <v>#N/A</v>
      </c>
      <c r="J9" s="69" t="e">
        <f>ROUNDUP('Payment Calculation Worksheet'!D32,1)</f>
        <v>#N/A</v>
      </c>
      <c r="K9" s="71" t="e">
        <f t="shared" si="4"/>
        <v>#N/A</v>
      </c>
      <c r="L9" s="118" t="str">
        <f>'Payment Calculation Worksheet'!E32</f>
        <v>No Re-estimate Provided</v>
      </c>
      <c r="M9" s="121" t="str">
        <f t="shared" si="5"/>
        <v>No Re-estimate Provided</v>
      </c>
      <c r="N9" s="71" t="str">
        <f t="shared" si="6"/>
        <v>No Re-estimate Provided</v>
      </c>
      <c r="O9" s="117" t="e">
        <f>ROUNDUP('Payment Calculation Worksheet'!F32,1)</f>
        <v>#N/A</v>
      </c>
      <c r="P9" s="109" t="e">
        <f>O9*H9</f>
        <v>#N/A</v>
      </c>
      <c r="Q9" s="111" t="e">
        <f t="shared" si="8"/>
        <v>#N/A</v>
      </c>
    </row>
    <row r="10" spans="1:17" x14ac:dyDescent="0.35">
      <c r="A10" s="24" t="e">
        <f>'Payment Calculation Worksheet'!C33</f>
        <v>#N/A</v>
      </c>
      <c r="B10" s="63" t="e" cm="1">
        <f t="array" ref="B10">IF(altmwhrate &lt;&gt; "No Alternative Rate",IF(OR(authdate = altmwhdate, A10&gt; YEAR(altmwhdate)),altmwhrate, authprice),authprice)</f>
        <v>#N/A</v>
      </c>
      <c r="C10" s="64">
        <f t="shared" si="3"/>
        <v>0.8</v>
      </c>
      <c r="D10" s="64">
        <f>IF( 'Payment Calculation Worksheet'!$D$22 = "NOT YET",0,IF(A10&gt;YEAR('Payment Calculation Worksheet'!$D$22),0.2,0))</f>
        <v>0</v>
      </c>
      <c r="E10" s="64">
        <f>IF( 'Payment Calculation Worksheet'!$D$23 = "NOT YET",0,IF(A10&gt;YEAR('Payment Calculation Worksheet'!$D$23),0.2,0))</f>
        <v>0</v>
      </c>
      <c r="F10" s="149" t="e">
        <f t="shared" si="0"/>
        <v>#N/A</v>
      </c>
      <c r="G10" s="64">
        <f t="shared" si="1"/>
        <v>7.0000000000000007E-2</v>
      </c>
      <c r="H10" s="102" t="e">
        <f>B10*F10*share*(1-mwhred)*(1-D10)*(1-E10)</f>
        <v>#N/A</v>
      </c>
      <c r="I10" s="104" t="e">
        <f t="shared" si="2"/>
        <v>#N/A</v>
      </c>
      <c r="J10" s="69" t="e">
        <f>ROUNDUP('Payment Calculation Worksheet'!D33,1)</f>
        <v>#N/A</v>
      </c>
      <c r="K10" s="71" t="e">
        <f>ROUNDUP(J10*H10,2)</f>
        <v>#N/A</v>
      </c>
      <c r="L10" s="118" t="str">
        <f>'Payment Calculation Worksheet'!E33</f>
        <v>No Re-estimate Provided</v>
      </c>
      <c r="M10" s="121" t="str">
        <f t="shared" si="5"/>
        <v>No Re-estimate Provided</v>
      </c>
      <c r="N10" s="71" t="str">
        <f t="shared" si="6"/>
        <v>No Re-estimate Provided</v>
      </c>
      <c r="O10" s="117" t="e">
        <f>ROUNDUP('Payment Calculation Worksheet'!F33,1)</f>
        <v>#N/A</v>
      </c>
      <c r="P10" s="109" t="e">
        <f t="shared" si="7"/>
        <v>#N/A</v>
      </c>
      <c r="Q10" s="111" t="e">
        <f t="shared" si="8"/>
        <v>#N/A</v>
      </c>
    </row>
    <row r="11" spans="1:17" x14ac:dyDescent="0.35">
      <c r="A11" s="24" t="e">
        <f>'Payment Calculation Worksheet'!C34</f>
        <v>#N/A</v>
      </c>
      <c r="B11" s="63" t="e" cm="1">
        <f t="array" ref="B11">IF(altmwhrate &lt;&gt; "No Alternative Rate",IF(OR(authdate = altmwhdate, A11&gt; YEAR(altmwhdate)),altmwhrate, authprice),authprice)</f>
        <v>#N/A</v>
      </c>
      <c r="C11" s="64">
        <f t="shared" si="3"/>
        <v>0.8</v>
      </c>
      <c r="D11" s="64">
        <f>IF( 'Payment Calculation Worksheet'!$D$22 = "NOT YET",0,IF(A11&gt;YEAR('Payment Calculation Worksheet'!$D$22),0.2,0))</f>
        <v>0</v>
      </c>
      <c r="E11" s="64">
        <f>IF( 'Payment Calculation Worksheet'!$D$23 = "NOT YET",0,IF(A11&gt;YEAR('Payment Calculation Worksheet'!$D$23),0.2,0))</f>
        <v>0</v>
      </c>
      <c r="F11" s="149" t="e">
        <f t="shared" si="0"/>
        <v>#N/A</v>
      </c>
      <c r="G11" s="64">
        <f t="shared" si="1"/>
        <v>7.0000000000000007E-2</v>
      </c>
      <c r="H11" s="102" t="e">
        <f t="shared" si="9"/>
        <v>#N/A</v>
      </c>
      <c r="I11" s="104" t="e">
        <f t="shared" si="2"/>
        <v>#N/A</v>
      </c>
      <c r="J11" s="69" t="e">
        <f>ROUNDUP('Payment Calculation Worksheet'!D34,1)</f>
        <v>#N/A</v>
      </c>
      <c r="K11" s="71" t="e">
        <f t="shared" si="4"/>
        <v>#N/A</v>
      </c>
      <c r="L11" s="118" t="str">
        <f>'Payment Calculation Worksheet'!E34</f>
        <v>No Re-estimate Provided</v>
      </c>
      <c r="M11" s="121" t="str">
        <f t="shared" si="5"/>
        <v>No Re-estimate Provided</v>
      </c>
      <c r="N11" s="71" t="str">
        <f t="shared" si="6"/>
        <v>No Re-estimate Provided</v>
      </c>
      <c r="O11" s="117" t="e">
        <f>ROUNDUP('Payment Calculation Worksheet'!F34,1)</f>
        <v>#N/A</v>
      </c>
      <c r="P11" s="109" t="e">
        <f t="shared" si="7"/>
        <v>#N/A</v>
      </c>
      <c r="Q11" s="111" t="e">
        <f t="shared" si="8"/>
        <v>#N/A</v>
      </c>
    </row>
    <row r="12" spans="1:17" x14ac:dyDescent="0.35">
      <c r="A12" s="24" t="e">
        <f>'Payment Calculation Worksheet'!C35</f>
        <v>#N/A</v>
      </c>
      <c r="B12" s="63" t="e" cm="1">
        <f t="array" ref="B12">IF(altmwhrate &lt;&gt; "No Alternative Rate",IF(OR(authdate = altmwhdate, A12&gt; YEAR(altmwhdate)),altmwhrate, authprice),authprice)</f>
        <v>#N/A</v>
      </c>
      <c r="C12" s="64">
        <f t="shared" si="3"/>
        <v>0.8</v>
      </c>
      <c r="D12" s="64">
        <f>IF( 'Payment Calculation Worksheet'!$D$22 = "NOT YET",0,IF(A12&gt;YEAR('Payment Calculation Worksheet'!$D$22),0.2,0))</f>
        <v>0</v>
      </c>
      <c r="E12" s="64">
        <f>IF( 'Payment Calculation Worksheet'!$D$23 = "NOT YET",0,IF(A12&gt;YEAR('Payment Calculation Worksheet'!$D$23),0.2,0))</f>
        <v>0</v>
      </c>
      <c r="F12" s="149" t="e">
        <f t="shared" si="0"/>
        <v>#N/A</v>
      </c>
      <c r="G12" s="64">
        <f t="shared" si="1"/>
        <v>7.0000000000000007E-2</v>
      </c>
      <c r="H12" s="102" t="e">
        <f t="shared" si="9"/>
        <v>#N/A</v>
      </c>
      <c r="I12" s="104" t="e">
        <f t="shared" si="2"/>
        <v>#N/A</v>
      </c>
      <c r="J12" s="69" t="e">
        <f>ROUNDUP('Payment Calculation Worksheet'!D35,1)</f>
        <v>#N/A</v>
      </c>
      <c r="K12" s="71" t="e">
        <f t="shared" si="4"/>
        <v>#N/A</v>
      </c>
      <c r="L12" s="118" t="str">
        <f>'Payment Calculation Worksheet'!E35</f>
        <v>No Re-estimate Provided</v>
      </c>
      <c r="M12" s="121" t="str">
        <f t="shared" si="5"/>
        <v>No Re-estimate Provided</v>
      </c>
      <c r="N12" s="71" t="str">
        <f t="shared" si="6"/>
        <v>No Re-estimate Provided</v>
      </c>
      <c r="O12" s="117" t="e">
        <f>ROUNDUP('Payment Calculation Worksheet'!F35,1)</f>
        <v>#N/A</v>
      </c>
      <c r="P12" s="109" t="e">
        <f t="shared" si="7"/>
        <v>#N/A</v>
      </c>
      <c r="Q12" s="111" t="e">
        <f t="shared" si="8"/>
        <v>#N/A</v>
      </c>
    </row>
    <row r="13" spans="1:17" x14ac:dyDescent="0.35">
      <c r="A13" s="24" t="e">
        <f>'Payment Calculation Worksheet'!C36</f>
        <v>#N/A</v>
      </c>
      <c r="B13" s="63" t="e" cm="1">
        <f t="array" ref="B13">IF(altmwhrate &lt;&gt; "No Alternative Rate",IF(OR(authdate = altmwhdate, A13&gt; YEAR(altmwhdate)),altmwhrate, authprice),authprice)</f>
        <v>#N/A</v>
      </c>
      <c r="C13" s="64">
        <f t="shared" si="3"/>
        <v>0.8</v>
      </c>
      <c r="D13" s="64">
        <f>IF( 'Payment Calculation Worksheet'!$D$22 = "NOT YET",0,IF(A13&gt;YEAR('Payment Calculation Worksheet'!$D$22),0.2,0))</f>
        <v>0</v>
      </c>
      <c r="E13" s="64">
        <f>IF( 'Payment Calculation Worksheet'!$D$23 = "NOT YET",0,IF(A13&gt;YEAR('Payment Calculation Worksheet'!$D$23),0.2,0))</f>
        <v>0</v>
      </c>
      <c r="F13" s="149" t="e">
        <f t="shared" si="0"/>
        <v>#N/A</v>
      </c>
      <c r="G13" s="64">
        <f t="shared" si="1"/>
        <v>7.0000000000000007E-2</v>
      </c>
      <c r="H13" s="102" t="e">
        <f t="shared" si="9"/>
        <v>#N/A</v>
      </c>
      <c r="I13" s="122" t="e">
        <f t="shared" si="2"/>
        <v>#N/A</v>
      </c>
      <c r="J13" s="69" t="e">
        <f>ROUNDUP('Payment Calculation Worksheet'!D36,1)</f>
        <v>#N/A</v>
      </c>
      <c r="K13" s="71" t="e">
        <f t="shared" si="4"/>
        <v>#N/A</v>
      </c>
      <c r="L13" s="118" t="str">
        <f>'Payment Calculation Worksheet'!E36</f>
        <v>No Re-estimate Provided</v>
      </c>
      <c r="M13" s="121" t="str">
        <f t="shared" si="5"/>
        <v>No Re-estimate Provided</v>
      </c>
      <c r="N13" s="71" t="str">
        <f t="shared" si="6"/>
        <v>No Re-estimate Provided</v>
      </c>
      <c r="O13" s="117" t="e">
        <f>ROUNDUP('Payment Calculation Worksheet'!F36,1)</f>
        <v>#N/A</v>
      </c>
      <c r="P13" s="109" t="e">
        <f t="shared" si="7"/>
        <v>#N/A</v>
      </c>
      <c r="Q13" s="111" t="e">
        <f t="shared" si="8"/>
        <v>#N/A</v>
      </c>
    </row>
    <row r="14" spans="1:17" x14ac:dyDescent="0.35">
      <c r="A14" s="24" t="e">
        <f>'Payment Calculation Worksheet'!C37</f>
        <v>#N/A</v>
      </c>
      <c r="B14" s="63" t="e" cm="1">
        <f t="array" ref="B14">IF(altmwhrate &lt;&gt; "No Alternative Rate",IF(OR(authdate = altmwhdate, A14&gt; YEAR(altmwhdate)),altmwhrate, authprice),authprice)</f>
        <v>#N/A</v>
      </c>
      <c r="C14" s="64">
        <f t="shared" si="3"/>
        <v>0.8</v>
      </c>
      <c r="D14" s="64">
        <f>IF( 'Payment Calculation Worksheet'!$D$22 = "NOT YET",0,IF(A14&gt;YEAR('Payment Calculation Worksheet'!$D$22),0.2,0))</f>
        <v>0</v>
      </c>
      <c r="E14" s="64">
        <f>IF( 'Payment Calculation Worksheet'!$D$23 = "NOT YET",0,IF(A14&gt;YEAR('Payment Calculation Worksheet'!$D$23),0.2,0))</f>
        <v>0</v>
      </c>
      <c r="F14" s="149" t="e">
        <f t="shared" si="0"/>
        <v>#N/A</v>
      </c>
      <c r="G14" s="64">
        <f t="shared" si="1"/>
        <v>7.0000000000000007E-2</v>
      </c>
      <c r="H14" s="102" t="e">
        <f t="shared" si="9"/>
        <v>#N/A</v>
      </c>
      <c r="I14" s="104" t="e">
        <f t="shared" si="2"/>
        <v>#N/A</v>
      </c>
      <c r="J14" s="69" t="e">
        <f>ROUNDUP('Payment Calculation Worksheet'!D37,1)</f>
        <v>#N/A</v>
      </c>
      <c r="K14" s="71" t="e">
        <f t="shared" si="4"/>
        <v>#N/A</v>
      </c>
      <c r="L14" s="118" t="str">
        <f>'Payment Calculation Worksheet'!E37</f>
        <v>No Re-estimate Provided</v>
      </c>
      <c r="M14" s="121" t="str">
        <f t="shared" si="5"/>
        <v>No Re-estimate Provided</v>
      </c>
      <c r="N14" s="71" t="str">
        <f t="shared" si="6"/>
        <v>No Re-estimate Provided</v>
      </c>
      <c r="O14" s="117" t="e">
        <f>ROUNDUP('Payment Calculation Worksheet'!F37,1)</f>
        <v>#N/A</v>
      </c>
      <c r="P14" s="109" t="e">
        <f t="shared" si="7"/>
        <v>#N/A</v>
      </c>
      <c r="Q14" s="111" t="e">
        <f t="shared" si="8"/>
        <v>#N/A</v>
      </c>
    </row>
    <row r="15" spans="1:17" x14ac:dyDescent="0.35">
      <c r="A15" s="24" t="e">
        <f>'Payment Calculation Worksheet'!C38</f>
        <v>#N/A</v>
      </c>
      <c r="B15" s="63" t="e" cm="1">
        <f t="array" ref="B15">IF(altmwhrate &lt;&gt; "No Alternative Rate",IF(OR(authdate = altmwhdate, A15&gt; YEAR(altmwhdate)),altmwhrate, authprice),authprice)</f>
        <v>#N/A</v>
      </c>
      <c r="C15" s="64">
        <f t="shared" si="3"/>
        <v>0.8</v>
      </c>
      <c r="D15" s="64">
        <f>IF( 'Payment Calculation Worksheet'!$D$22 = "NOT YET",0,IF(A15&gt;YEAR('Payment Calculation Worksheet'!$D$22),0.2,0))</f>
        <v>0</v>
      </c>
      <c r="E15" s="64">
        <f>IF( 'Payment Calculation Worksheet'!$D$23 = "NOT YET",0,IF(A15&gt;YEAR('Payment Calculation Worksheet'!$D$23),0.2,0))</f>
        <v>0</v>
      </c>
      <c r="F15" s="149" t="e">
        <f t="shared" si="0"/>
        <v>#N/A</v>
      </c>
      <c r="G15" s="64">
        <f t="shared" si="1"/>
        <v>7.0000000000000007E-2</v>
      </c>
      <c r="H15" s="102" t="e">
        <f t="shared" si="9"/>
        <v>#N/A</v>
      </c>
      <c r="I15" s="104" t="e">
        <f t="shared" si="2"/>
        <v>#N/A</v>
      </c>
      <c r="J15" s="69" t="e">
        <f>ROUNDUP('Payment Calculation Worksheet'!D38,1)</f>
        <v>#N/A</v>
      </c>
      <c r="K15" s="71" t="e">
        <f t="shared" si="4"/>
        <v>#N/A</v>
      </c>
      <c r="L15" s="118" t="str">
        <f>'Payment Calculation Worksheet'!E38</f>
        <v>No Re-estimate Provided</v>
      </c>
      <c r="M15" s="121" t="str">
        <f t="shared" si="5"/>
        <v>No Re-estimate Provided</v>
      </c>
      <c r="N15" s="71" t="str">
        <f t="shared" si="6"/>
        <v>No Re-estimate Provided</v>
      </c>
      <c r="O15" s="117" t="e">
        <f>ROUNDUP('Payment Calculation Worksheet'!F38,1)</f>
        <v>#N/A</v>
      </c>
      <c r="P15" s="109" t="e">
        <f t="shared" si="7"/>
        <v>#N/A</v>
      </c>
      <c r="Q15" s="111" t="e">
        <f t="shared" si="8"/>
        <v>#N/A</v>
      </c>
    </row>
    <row r="16" spans="1:17" x14ac:dyDescent="0.35">
      <c r="A16" s="24" t="e">
        <f>'Payment Calculation Worksheet'!C39</f>
        <v>#N/A</v>
      </c>
      <c r="B16" s="63" t="e" cm="1">
        <f t="array" ref="B16">IF(altmwhrate &lt;&gt; "No Alternative Rate",IF(OR(authdate = altmwhdate, A16&gt; YEAR(altmwhdate)),altmwhrate, authprice),authprice)</f>
        <v>#N/A</v>
      </c>
      <c r="C16" s="64">
        <f t="shared" si="3"/>
        <v>0.8</v>
      </c>
      <c r="D16" s="64">
        <f>IF( 'Payment Calculation Worksheet'!$D$22 = "NOT YET",0,IF(A16&gt;YEAR('Payment Calculation Worksheet'!$D$22),0.2,0))</f>
        <v>0</v>
      </c>
      <c r="E16" s="64">
        <f>IF( 'Payment Calculation Worksheet'!$D$23 = "NOT YET",0,IF(A16&gt;YEAR('Payment Calculation Worksheet'!$D$23),0.2,0))</f>
        <v>0</v>
      </c>
      <c r="F16" s="149" t="e">
        <f t="shared" si="0"/>
        <v>#N/A</v>
      </c>
      <c r="G16" s="64">
        <f t="shared" si="1"/>
        <v>7.0000000000000007E-2</v>
      </c>
      <c r="H16" s="102" t="e">
        <f t="shared" si="9"/>
        <v>#N/A</v>
      </c>
      <c r="I16" s="104" t="e">
        <f t="shared" si="2"/>
        <v>#N/A</v>
      </c>
      <c r="J16" s="69" t="e">
        <f>ROUNDUP('Payment Calculation Worksheet'!D39,1)</f>
        <v>#N/A</v>
      </c>
      <c r="K16" s="71" t="e">
        <f t="shared" si="4"/>
        <v>#N/A</v>
      </c>
      <c r="L16" s="118" t="str">
        <f>'Payment Calculation Worksheet'!E39</f>
        <v>No Re-estimate Provided</v>
      </c>
      <c r="M16" s="121" t="str">
        <f t="shared" si="5"/>
        <v>No Re-estimate Provided</v>
      </c>
      <c r="N16" s="71" t="str">
        <f t="shared" si="6"/>
        <v>No Re-estimate Provided</v>
      </c>
      <c r="O16" s="117" t="e">
        <f>ROUNDUP('Payment Calculation Worksheet'!F39,1)</f>
        <v>#N/A</v>
      </c>
      <c r="P16" s="109" t="e">
        <f t="shared" si="7"/>
        <v>#N/A</v>
      </c>
      <c r="Q16" s="111" t="e">
        <f t="shared" si="8"/>
        <v>#N/A</v>
      </c>
    </row>
    <row r="17" spans="1:17" x14ac:dyDescent="0.35">
      <c r="A17" s="24" t="e">
        <f>'Payment Calculation Worksheet'!C40</f>
        <v>#N/A</v>
      </c>
      <c r="B17" s="63" t="e" cm="1">
        <f t="array" ref="B17">IF(altmwhrate &lt;&gt; "No Alternative Rate",IF(OR(authdate = altmwhdate, A17&gt; YEAR(altmwhdate)),altmwhrate, authprice),authprice)</f>
        <v>#N/A</v>
      </c>
      <c r="C17" s="64">
        <f t="shared" si="3"/>
        <v>0.8</v>
      </c>
      <c r="D17" s="64">
        <f>IF( 'Payment Calculation Worksheet'!$D$22 = "NOT YET",0,IF(A17&gt;YEAR('Payment Calculation Worksheet'!$D$22),0.2,0))</f>
        <v>0</v>
      </c>
      <c r="E17" s="64">
        <f>IF( 'Payment Calculation Worksheet'!$D$23 = "NOT YET",0,IF(A17&gt;YEAR('Payment Calculation Worksheet'!$D$23),0.2,0))</f>
        <v>0</v>
      </c>
      <c r="F17" s="149" t="e">
        <f t="shared" si="0"/>
        <v>#N/A</v>
      </c>
      <c r="G17" s="64">
        <f t="shared" si="1"/>
        <v>7.0000000000000007E-2</v>
      </c>
      <c r="H17" s="102" t="e">
        <f t="shared" si="9"/>
        <v>#N/A</v>
      </c>
      <c r="I17" s="104" t="e">
        <f t="shared" si="2"/>
        <v>#N/A</v>
      </c>
      <c r="J17" s="69" t="e">
        <f>ROUNDUP('Payment Calculation Worksheet'!D40,1)</f>
        <v>#N/A</v>
      </c>
      <c r="K17" s="71" t="e">
        <f t="shared" si="4"/>
        <v>#N/A</v>
      </c>
      <c r="L17" s="118" t="str">
        <f>'Payment Calculation Worksheet'!E40</f>
        <v>No Re-estimate Provided</v>
      </c>
      <c r="M17" s="121" t="str">
        <f t="shared" si="5"/>
        <v>No Re-estimate Provided</v>
      </c>
      <c r="N17" s="71" t="str">
        <f t="shared" si="6"/>
        <v>No Re-estimate Provided</v>
      </c>
      <c r="O17" s="117" t="e">
        <f>ROUNDUP('Payment Calculation Worksheet'!F40,1)</f>
        <v>#N/A</v>
      </c>
      <c r="P17" s="109" t="e">
        <f t="shared" si="7"/>
        <v>#N/A</v>
      </c>
      <c r="Q17" s="111" t="e">
        <f t="shared" si="8"/>
        <v>#N/A</v>
      </c>
    </row>
    <row r="18" spans="1:17" x14ac:dyDescent="0.35">
      <c r="A18" s="24" t="e">
        <f>'Payment Calculation Worksheet'!C41</f>
        <v>#N/A</v>
      </c>
      <c r="B18" s="63" t="e" cm="1">
        <f t="array" ref="B18">IF(altmwhrate &lt;&gt; "No Alternative Rate",IF(OR(authdate = altmwhdate, A18&gt; YEAR(altmwhdate)),altmwhrate, authprice),authprice)</f>
        <v>#N/A</v>
      </c>
      <c r="C18" s="64">
        <f t="shared" si="3"/>
        <v>0.8</v>
      </c>
      <c r="D18" s="64">
        <f>IF( 'Payment Calculation Worksheet'!$D$22 = "NOT YET",0,IF(A18&gt;YEAR('Payment Calculation Worksheet'!$D$22),0.2,0))</f>
        <v>0</v>
      </c>
      <c r="E18" s="64">
        <f>IF( 'Payment Calculation Worksheet'!$D$23 = "NOT YET",0,IF(A18&gt;YEAR('Payment Calculation Worksheet'!$D$23),0.2,0))</f>
        <v>0</v>
      </c>
      <c r="F18" s="149" t="e">
        <f t="shared" si="0"/>
        <v>#N/A</v>
      </c>
      <c r="G18" s="64">
        <f t="shared" si="1"/>
        <v>7.0000000000000007E-2</v>
      </c>
      <c r="H18" s="102" t="e">
        <f t="shared" si="9"/>
        <v>#N/A</v>
      </c>
      <c r="I18" s="104" t="e">
        <f t="shared" si="2"/>
        <v>#N/A</v>
      </c>
      <c r="J18" s="69" t="e">
        <f>ROUNDUP('Payment Calculation Worksheet'!D41,1)</f>
        <v>#N/A</v>
      </c>
      <c r="K18" s="71" t="e">
        <f t="shared" si="4"/>
        <v>#N/A</v>
      </c>
      <c r="L18" s="118" t="str">
        <f>'Payment Calculation Worksheet'!E41</f>
        <v>No Re-estimate Provided</v>
      </c>
      <c r="M18" s="121" t="str">
        <f t="shared" si="5"/>
        <v>No Re-estimate Provided</v>
      </c>
      <c r="N18" s="71" t="str">
        <f t="shared" si="6"/>
        <v>No Re-estimate Provided</v>
      </c>
      <c r="O18" s="117" t="e">
        <f>ROUNDUP('Payment Calculation Worksheet'!F41,1)</f>
        <v>#N/A</v>
      </c>
      <c r="P18" s="109" t="e">
        <f t="shared" si="7"/>
        <v>#N/A</v>
      </c>
      <c r="Q18" s="111" t="e">
        <f t="shared" si="8"/>
        <v>#N/A</v>
      </c>
    </row>
    <row r="19" spans="1:17" x14ac:dyDescent="0.35">
      <c r="A19" s="24" t="e">
        <f>'Payment Calculation Worksheet'!C42</f>
        <v>#N/A</v>
      </c>
      <c r="B19" s="63" t="e" cm="1">
        <f t="array" ref="B19">IF(altmwhrate &lt;&gt; "No Alternative Rate",IF(OR(authdate = altmwhdate, A19&gt; YEAR(altmwhdate)),altmwhrate, authprice),authprice)</f>
        <v>#N/A</v>
      </c>
      <c r="C19" s="64">
        <f t="shared" si="3"/>
        <v>0.8</v>
      </c>
      <c r="D19" s="64">
        <f>IF( 'Payment Calculation Worksheet'!$D$22 = "NOT YET",0,IF(A19&gt;YEAR('Payment Calculation Worksheet'!$D$22),0.2,0))</f>
        <v>0</v>
      </c>
      <c r="E19" s="64">
        <f>IF( 'Payment Calculation Worksheet'!$D$23 = "NOT YET",0,IF(A19&gt;YEAR('Payment Calculation Worksheet'!$D$23),0.2,0))</f>
        <v>0</v>
      </c>
      <c r="F19" s="149" t="e">
        <f t="shared" si="0"/>
        <v>#N/A</v>
      </c>
      <c r="G19" s="64">
        <f t="shared" si="1"/>
        <v>7.0000000000000007E-2</v>
      </c>
      <c r="H19" s="102" t="e">
        <f t="shared" si="9"/>
        <v>#N/A</v>
      </c>
      <c r="I19" s="104" t="e">
        <f t="shared" si="2"/>
        <v>#N/A</v>
      </c>
      <c r="J19" s="69" t="e">
        <f>ROUNDUP('Payment Calculation Worksheet'!D42,1)</f>
        <v>#N/A</v>
      </c>
      <c r="K19" s="71" t="e">
        <f t="shared" si="4"/>
        <v>#N/A</v>
      </c>
      <c r="L19" s="118" t="str">
        <f>'Payment Calculation Worksheet'!E42</f>
        <v>No Re-estimate Provided</v>
      </c>
      <c r="M19" s="121" t="str">
        <f t="shared" si="5"/>
        <v>No Re-estimate Provided</v>
      </c>
      <c r="N19" s="71" t="str">
        <f t="shared" si="6"/>
        <v>No Re-estimate Provided</v>
      </c>
      <c r="O19" s="117" t="e">
        <f>ROUNDUP('Payment Calculation Worksheet'!F42,1)</f>
        <v>#N/A</v>
      </c>
      <c r="P19" s="109" t="e">
        <f t="shared" si="7"/>
        <v>#N/A</v>
      </c>
      <c r="Q19" s="111" t="e">
        <f t="shared" si="8"/>
        <v>#N/A</v>
      </c>
    </row>
    <row r="20" spans="1:17" x14ac:dyDescent="0.35">
      <c r="A20" s="24" t="e">
        <f>'Payment Calculation Worksheet'!C43</f>
        <v>#N/A</v>
      </c>
      <c r="B20" s="63" t="e" cm="1">
        <f t="array" ref="B20">IF(altmwhrate &lt;&gt; "No Alternative Rate",IF(OR(authdate = altmwhdate, A20&gt; YEAR(altmwhdate)),altmwhrate, authprice),authprice)</f>
        <v>#N/A</v>
      </c>
      <c r="C20" s="64">
        <f t="shared" si="3"/>
        <v>0.8</v>
      </c>
      <c r="D20" s="64">
        <f>IF( 'Payment Calculation Worksheet'!$D$22 = "NOT YET",0,IF(A20&gt;YEAR('Payment Calculation Worksheet'!$D$22),0.2,0))</f>
        <v>0</v>
      </c>
      <c r="E20" s="64">
        <f>IF( 'Payment Calculation Worksheet'!$D$23 = "NOT YET",0,IF(A20&gt;YEAR('Payment Calculation Worksheet'!$D$23),0.2,0))</f>
        <v>0</v>
      </c>
      <c r="F20" s="149" t="e">
        <f t="shared" si="0"/>
        <v>#N/A</v>
      </c>
      <c r="G20" s="64">
        <f t="shared" si="1"/>
        <v>7.0000000000000007E-2</v>
      </c>
      <c r="H20" s="102" t="e">
        <f t="shared" si="9"/>
        <v>#N/A</v>
      </c>
      <c r="I20" s="104" t="e">
        <f t="shared" si="2"/>
        <v>#N/A</v>
      </c>
      <c r="J20" s="69" t="e">
        <f>ROUNDUP('Payment Calculation Worksheet'!D43,1)</f>
        <v>#N/A</v>
      </c>
      <c r="K20" s="71" t="e">
        <f t="shared" si="4"/>
        <v>#N/A</v>
      </c>
      <c r="L20" s="118" t="str">
        <f>'Payment Calculation Worksheet'!E43</f>
        <v>No Re-estimate Provided</v>
      </c>
      <c r="M20" s="121" t="str">
        <f t="shared" si="5"/>
        <v>No Re-estimate Provided</v>
      </c>
      <c r="N20" s="71" t="str">
        <f t="shared" si="6"/>
        <v>No Re-estimate Provided</v>
      </c>
      <c r="O20" s="117" t="e">
        <f>ROUNDUP('Payment Calculation Worksheet'!F43,1)</f>
        <v>#N/A</v>
      </c>
      <c r="P20" s="109" t="e">
        <f t="shared" si="7"/>
        <v>#N/A</v>
      </c>
      <c r="Q20" s="111" t="e">
        <f t="shared" si="8"/>
        <v>#N/A</v>
      </c>
    </row>
    <row r="21" spans="1:17" x14ac:dyDescent="0.35">
      <c r="A21" s="24" t="e">
        <f>'Payment Calculation Worksheet'!C44</f>
        <v>#N/A</v>
      </c>
      <c r="B21" s="63" t="e" cm="1">
        <f t="array" ref="B21">IF(altmwhrate &lt;&gt; "No Alternative Rate",IF(OR(authdate = altmwhdate, A21&gt; YEAR(altmwhdate)),altmwhrate, authprice),authprice)</f>
        <v>#N/A</v>
      </c>
      <c r="C21" s="64">
        <f t="shared" si="3"/>
        <v>0.8</v>
      </c>
      <c r="D21" s="64">
        <f>IF( 'Payment Calculation Worksheet'!$D$22 = "NOT YET",0,IF(A21&gt;YEAR('Payment Calculation Worksheet'!$D$22),0.2,0))</f>
        <v>0</v>
      </c>
      <c r="E21" s="64">
        <f>IF( 'Payment Calculation Worksheet'!$D$23 = "NOT YET",0,IF(A21&gt;YEAR('Payment Calculation Worksheet'!$D$23),0.2,0))</f>
        <v>0</v>
      </c>
      <c r="F21" s="149" t="e">
        <f t="shared" si="0"/>
        <v>#N/A</v>
      </c>
      <c r="G21" s="64">
        <f t="shared" si="1"/>
        <v>7.0000000000000007E-2</v>
      </c>
      <c r="H21" s="102" t="e">
        <f>B21*F21*share*(1-mwhred)*(1-D21)*(1-E21)</f>
        <v>#N/A</v>
      </c>
      <c r="I21" s="104" t="e">
        <f t="shared" si="2"/>
        <v>#N/A</v>
      </c>
      <c r="J21" s="69" t="e">
        <f>ROUNDUP('Payment Calculation Worksheet'!D44,1)</f>
        <v>#N/A</v>
      </c>
      <c r="K21" s="71" t="e">
        <f t="shared" si="4"/>
        <v>#N/A</v>
      </c>
      <c r="L21" s="118" t="str">
        <f>'Payment Calculation Worksheet'!E44</f>
        <v>No Re-estimate Provided</v>
      </c>
      <c r="M21" s="121" t="str">
        <f t="shared" si="5"/>
        <v>No Re-estimate Provided</v>
      </c>
      <c r="N21" s="71" t="str">
        <f t="shared" si="6"/>
        <v>No Re-estimate Provided</v>
      </c>
      <c r="O21" s="117" t="e">
        <f>ROUNDUP('Payment Calculation Worksheet'!F44,1)</f>
        <v>#N/A</v>
      </c>
      <c r="P21" s="109" t="e">
        <f t="shared" si="7"/>
        <v>#N/A</v>
      </c>
      <c r="Q21" s="111" t="e">
        <f t="shared" si="8"/>
        <v>#N/A</v>
      </c>
    </row>
    <row r="22" spans="1:17" x14ac:dyDescent="0.35">
      <c r="A22" s="24" t="e">
        <f>'Payment Calculation Worksheet'!C45</f>
        <v>#N/A</v>
      </c>
      <c r="B22" s="63" t="e" cm="1">
        <f t="array" ref="B22">IF(altmwhrate &lt;&gt; "No Alternative Rate",IF(OR(authdate = altmwhdate, A22&gt; YEAR(altmwhdate)),altmwhrate, authprice),authprice)</f>
        <v>#N/A</v>
      </c>
      <c r="C22" s="64">
        <f t="shared" si="3"/>
        <v>0.8</v>
      </c>
      <c r="D22" s="64">
        <f>IF( 'Payment Calculation Worksheet'!$D$22 = "NOT YET",0,IF(A22&gt;YEAR('Payment Calculation Worksheet'!$D$22),0.2,0))</f>
        <v>0</v>
      </c>
      <c r="E22" s="64">
        <f>IF( 'Payment Calculation Worksheet'!$D$23 = "NOT YET",0,IF(A22&gt;YEAR('Payment Calculation Worksheet'!$D$23),0.2,0))</f>
        <v>0</v>
      </c>
      <c r="F22" s="149" t="e">
        <f t="shared" si="0"/>
        <v>#N/A</v>
      </c>
      <c r="G22" s="64">
        <f t="shared" si="1"/>
        <v>7.0000000000000007E-2</v>
      </c>
      <c r="H22" s="102" t="e">
        <f>B22*F22*share*(1-mwhred)*(1-D22)*(1-E22)</f>
        <v>#N/A</v>
      </c>
      <c r="I22" s="104" t="e">
        <f t="shared" si="2"/>
        <v>#N/A</v>
      </c>
      <c r="J22" s="69" t="e">
        <f>ROUNDUP('Payment Calculation Worksheet'!D45,1)</f>
        <v>#N/A</v>
      </c>
      <c r="K22" s="71" t="e">
        <f t="shared" si="4"/>
        <v>#N/A</v>
      </c>
      <c r="L22" s="118" t="str">
        <f>'Payment Calculation Worksheet'!E45</f>
        <v>No Re-estimate Provided</v>
      </c>
      <c r="M22" s="121" t="str">
        <f t="shared" si="5"/>
        <v>No Re-estimate Provided</v>
      </c>
      <c r="N22" s="71" t="str">
        <f t="shared" si="6"/>
        <v>No Re-estimate Provided</v>
      </c>
      <c r="O22" s="117" t="e">
        <f>ROUNDUP('Payment Calculation Worksheet'!F45,1)</f>
        <v>#N/A</v>
      </c>
      <c r="P22" s="109" t="e">
        <f t="shared" si="7"/>
        <v>#N/A</v>
      </c>
      <c r="Q22" s="111" t="e">
        <f t="shared" si="8"/>
        <v>#N/A</v>
      </c>
    </row>
    <row r="23" spans="1:17" x14ac:dyDescent="0.35">
      <c r="A23" s="24" t="e">
        <f>'Payment Calculation Worksheet'!C46</f>
        <v>#N/A</v>
      </c>
      <c r="B23" s="63" t="e" cm="1">
        <f t="array" ref="B23">IF(altmwhrate &lt;&gt; "No Alternative Rate",IF(OR(authdate = altmwhdate, A23&gt; YEAR(altmwhdate)),altmwhrate, authprice),authprice)</f>
        <v>#N/A</v>
      </c>
      <c r="C23" s="64">
        <f t="shared" si="3"/>
        <v>0.8</v>
      </c>
      <c r="D23" s="64">
        <f>IF( 'Payment Calculation Worksheet'!$D$22 = "NOT YET",0,IF(A23&gt;YEAR('Payment Calculation Worksheet'!$D$22),0.2,0))</f>
        <v>0</v>
      </c>
      <c r="E23" s="64">
        <f>IF( 'Payment Calculation Worksheet'!$D$23 = "NOT YET",0,IF(A23&gt;YEAR('Payment Calculation Worksheet'!$D$23),0.2,0))</f>
        <v>0</v>
      </c>
      <c r="F23" s="149" t="e">
        <f t="shared" si="0"/>
        <v>#N/A</v>
      </c>
      <c r="G23" s="64">
        <f t="shared" si="1"/>
        <v>7.0000000000000007E-2</v>
      </c>
      <c r="H23" s="102" t="e">
        <f t="shared" si="9"/>
        <v>#N/A</v>
      </c>
      <c r="I23" s="104" t="e">
        <f t="shared" si="2"/>
        <v>#N/A</v>
      </c>
      <c r="J23" s="69" t="e">
        <f>ROUNDUP('Payment Calculation Worksheet'!D46,1)</f>
        <v>#N/A</v>
      </c>
      <c r="K23" s="71" t="e">
        <f t="shared" si="4"/>
        <v>#N/A</v>
      </c>
      <c r="L23" s="118" t="str">
        <f>'Payment Calculation Worksheet'!E46</f>
        <v>No Re-estimate Provided</v>
      </c>
      <c r="M23" s="121" t="str">
        <f t="shared" si="5"/>
        <v>No Re-estimate Provided</v>
      </c>
      <c r="N23" s="71" t="str">
        <f t="shared" si="6"/>
        <v>No Re-estimate Provided</v>
      </c>
      <c r="O23" s="117" t="e">
        <f>ROUNDUP('Payment Calculation Worksheet'!F46,1)</f>
        <v>#N/A</v>
      </c>
      <c r="P23" s="109" t="e">
        <f t="shared" si="7"/>
        <v>#N/A</v>
      </c>
      <c r="Q23" s="111" t="e">
        <f t="shared" si="8"/>
        <v>#N/A</v>
      </c>
    </row>
    <row r="24" spans="1:17" x14ac:dyDescent="0.35">
      <c r="A24" s="24" t="e">
        <f>'Payment Calculation Worksheet'!C47</f>
        <v>#N/A</v>
      </c>
      <c r="B24" s="63" t="e" cm="1">
        <f t="array" ref="B24">IF(altmwhrate &lt;&gt; "No Alternative Rate",IF(OR(authdate = altmwhdate, A24&gt; YEAR(altmwhdate)),altmwhrate, authprice),authprice)</f>
        <v>#N/A</v>
      </c>
      <c r="C24" s="64">
        <f t="shared" si="3"/>
        <v>0.8</v>
      </c>
      <c r="D24" s="64">
        <f>IF( 'Payment Calculation Worksheet'!$D$22 = "NOT YET",0,IF(A24&gt;YEAR('Payment Calculation Worksheet'!$D$22),0.2,0))</f>
        <v>0</v>
      </c>
      <c r="E24" s="64">
        <f>IF( 'Payment Calculation Worksheet'!$D$23 = "NOT YET",0,IF(A24&gt;YEAR('Payment Calculation Worksheet'!$D$23),0.2,0))</f>
        <v>0</v>
      </c>
      <c r="F24" s="149" t="e">
        <f t="shared" si="0"/>
        <v>#N/A</v>
      </c>
      <c r="G24" s="64">
        <f t="shared" si="1"/>
        <v>7.0000000000000007E-2</v>
      </c>
      <c r="H24" s="102" t="e">
        <f t="shared" si="9"/>
        <v>#N/A</v>
      </c>
      <c r="I24" s="104" t="e">
        <f t="shared" si="2"/>
        <v>#N/A</v>
      </c>
      <c r="J24" s="69" t="e">
        <f>ROUNDUP('Payment Calculation Worksheet'!D47,1)</f>
        <v>#N/A</v>
      </c>
      <c r="K24" s="71" t="e">
        <f t="shared" si="4"/>
        <v>#N/A</v>
      </c>
      <c r="L24" s="118" t="str">
        <f>'Payment Calculation Worksheet'!E47</f>
        <v>No Re-estimate Provided</v>
      </c>
      <c r="M24" s="121" t="str">
        <f t="shared" si="5"/>
        <v>No Re-estimate Provided</v>
      </c>
      <c r="N24" s="71" t="str">
        <f t="shared" si="6"/>
        <v>No Re-estimate Provided</v>
      </c>
      <c r="O24" s="117" t="e">
        <f>ROUNDUP('Payment Calculation Worksheet'!F47,1)</f>
        <v>#N/A</v>
      </c>
      <c r="P24" s="109" t="e">
        <f t="shared" si="7"/>
        <v>#N/A</v>
      </c>
      <c r="Q24" s="111" t="e">
        <f t="shared" si="8"/>
        <v>#N/A</v>
      </c>
    </row>
    <row r="25" spans="1:17" x14ac:dyDescent="0.35">
      <c r="A25" s="24" t="e">
        <f>'Payment Calculation Worksheet'!C48</f>
        <v>#N/A</v>
      </c>
      <c r="B25" s="63" t="e" cm="1">
        <f t="array" ref="B25">IF(altmwhrate &lt;&gt; "No Alternative Rate",IF(OR(authdate = altmwhdate, A25&gt; YEAR(altmwhdate)),altmwhrate, authprice),authprice)</f>
        <v>#N/A</v>
      </c>
      <c r="C25" s="64">
        <f t="shared" si="3"/>
        <v>0.8</v>
      </c>
      <c r="D25" s="64">
        <f>IF( 'Payment Calculation Worksheet'!$D$22 = "NOT YET",0,IF(A25&gt;YEAR('Payment Calculation Worksheet'!$D$22),0.2,0))</f>
        <v>0</v>
      </c>
      <c r="E25" s="64">
        <f>IF( 'Payment Calculation Worksheet'!$D$23 = "NOT YET",0,IF(A25&gt;YEAR('Payment Calculation Worksheet'!$D$23),0.2,0))</f>
        <v>0</v>
      </c>
      <c r="F25" s="149" t="e">
        <f t="shared" si="0"/>
        <v>#N/A</v>
      </c>
      <c r="G25" s="64">
        <f t="shared" si="1"/>
        <v>7.0000000000000007E-2</v>
      </c>
      <c r="H25" s="102" t="e">
        <f t="shared" si="9"/>
        <v>#N/A</v>
      </c>
      <c r="I25" s="104" t="e">
        <f t="shared" si="2"/>
        <v>#N/A</v>
      </c>
      <c r="J25" s="69" t="e">
        <f>ROUNDUP('Payment Calculation Worksheet'!D48,1)</f>
        <v>#N/A</v>
      </c>
      <c r="K25" s="71" t="e">
        <f t="shared" si="4"/>
        <v>#N/A</v>
      </c>
      <c r="L25" s="118" t="str">
        <f>'Payment Calculation Worksheet'!E48</f>
        <v>No Re-estimate Provided</v>
      </c>
      <c r="M25" s="121" t="str">
        <f t="shared" si="5"/>
        <v>No Re-estimate Provided</v>
      </c>
      <c r="N25" s="71" t="str">
        <f t="shared" si="6"/>
        <v>No Re-estimate Provided</v>
      </c>
      <c r="O25" s="117" t="e">
        <f>ROUNDUP('Payment Calculation Worksheet'!F48,1)</f>
        <v>#N/A</v>
      </c>
      <c r="P25" s="109" t="e">
        <f t="shared" si="7"/>
        <v>#N/A</v>
      </c>
      <c r="Q25" s="111" t="e">
        <f t="shared" si="8"/>
        <v>#N/A</v>
      </c>
    </row>
    <row r="26" spans="1:17" x14ac:dyDescent="0.35">
      <c r="A26" s="24" t="e">
        <f>'Payment Calculation Worksheet'!C49</f>
        <v>#N/A</v>
      </c>
      <c r="B26" s="63" t="e" cm="1">
        <f t="array" ref="B26">IF(altmwhrate &lt;&gt; "No Alternative Rate",IF(OR(authdate = altmwhdate, A26&gt; YEAR(altmwhdate)),altmwhrate, authprice),authprice)</f>
        <v>#N/A</v>
      </c>
      <c r="C26" s="64">
        <f t="shared" si="3"/>
        <v>0.8</v>
      </c>
      <c r="D26" s="64">
        <f>IF( 'Payment Calculation Worksheet'!$D$22 = "NOT YET",0,IF(A26&gt;YEAR('Payment Calculation Worksheet'!$D$22),0.2,0))</f>
        <v>0</v>
      </c>
      <c r="E26" s="64">
        <f>IF( 'Payment Calculation Worksheet'!$D$23 = "NOT YET",0,IF(A26&gt;YEAR('Payment Calculation Worksheet'!$D$23),0.2,0))</f>
        <v>0</v>
      </c>
      <c r="F26" s="149" t="e">
        <f t="shared" si="0"/>
        <v>#N/A</v>
      </c>
      <c r="G26" s="64">
        <f t="shared" si="1"/>
        <v>7.0000000000000007E-2</v>
      </c>
      <c r="H26" s="102" t="e">
        <f t="shared" si="9"/>
        <v>#N/A</v>
      </c>
      <c r="I26" s="104" t="e">
        <f t="shared" si="2"/>
        <v>#N/A</v>
      </c>
      <c r="J26" s="69" t="e">
        <f>ROUNDUP('Payment Calculation Worksheet'!D49,1)</f>
        <v>#N/A</v>
      </c>
      <c r="K26" s="71" t="e">
        <f t="shared" si="4"/>
        <v>#N/A</v>
      </c>
      <c r="L26" s="118" t="str">
        <f>'Payment Calculation Worksheet'!E49</f>
        <v>No Re-estimate Provided</v>
      </c>
      <c r="M26" s="121" t="str">
        <f t="shared" si="5"/>
        <v>No Re-estimate Provided</v>
      </c>
      <c r="N26" s="71" t="str">
        <f t="shared" si="6"/>
        <v>No Re-estimate Provided</v>
      </c>
      <c r="O26" s="117" t="e">
        <f>ROUNDUP('Payment Calculation Worksheet'!F49,1)</f>
        <v>#N/A</v>
      </c>
      <c r="P26" s="109" t="e">
        <f t="shared" si="7"/>
        <v>#N/A</v>
      </c>
      <c r="Q26" s="111" t="e">
        <f t="shared" si="8"/>
        <v>#N/A</v>
      </c>
    </row>
    <row r="27" spans="1:17" x14ac:dyDescent="0.35">
      <c r="A27" s="24" t="e">
        <f>'Payment Calculation Worksheet'!C50</f>
        <v>#N/A</v>
      </c>
      <c r="B27" s="63" t="e" cm="1">
        <f t="array" ref="B27">IF(altmwhrate &lt;&gt; "No Alternative Rate",IF(OR(authdate = altmwhdate, A27&gt; YEAR(altmwhdate)),altmwhrate, authprice),authprice)</f>
        <v>#N/A</v>
      </c>
      <c r="C27" s="64">
        <f t="shared" si="3"/>
        <v>0.8</v>
      </c>
      <c r="D27" s="64">
        <f>IF( 'Payment Calculation Worksheet'!$D$22 = "NOT YET",0,IF(A27&gt;YEAR('Payment Calculation Worksheet'!$D$22),0.2,0))</f>
        <v>0</v>
      </c>
      <c r="E27" s="64">
        <f>IF( 'Payment Calculation Worksheet'!$D$23 = "NOT YET",0,IF(A27&gt;YEAR('Payment Calculation Worksheet'!$D$23),0.2,0))</f>
        <v>0</v>
      </c>
      <c r="F27" s="149" t="e">
        <f t="shared" si="0"/>
        <v>#N/A</v>
      </c>
      <c r="G27" s="64">
        <f t="shared" si="1"/>
        <v>7.0000000000000007E-2</v>
      </c>
      <c r="H27" s="102" t="e">
        <f t="shared" si="9"/>
        <v>#N/A</v>
      </c>
      <c r="I27" s="104" t="e">
        <f t="shared" si="2"/>
        <v>#N/A</v>
      </c>
      <c r="J27" s="69" t="e">
        <f>ROUNDUP('Payment Calculation Worksheet'!D50,1)</f>
        <v>#N/A</v>
      </c>
      <c r="K27" s="71" t="e">
        <f t="shared" si="4"/>
        <v>#N/A</v>
      </c>
      <c r="L27" s="118" t="str">
        <f>'Payment Calculation Worksheet'!E50</f>
        <v>No Re-estimate Provided</v>
      </c>
      <c r="M27" s="121" t="str">
        <f t="shared" si="5"/>
        <v>No Re-estimate Provided</v>
      </c>
      <c r="N27" s="71" t="str">
        <f t="shared" si="6"/>
        <v>No Re-estimate Provided</v>
      </c>
      <c r="O27" s="117" t="e">
        <f>ROUNDUP('Payment Calculation Worksheet'!F50,1)</f>
        <v>#N/A</v>
      </c>
      <c r="P27" s="109" t="e">
        <f t="shared" si="7"/>
        <v>#N/A</v>
      </c>
      <c r="Q27" s="111" t="e">
        <f t="shared" si="8"/>
        <v>#N/A</v>
      </c>
    </row>
    <row r="28" spans="1:17" x14ac:dyDescent="0.35">
      <c r="A28" s="24" t="e">
        <f>'Payment Calculation Worksheet'!C51</f>
        <v>#N/A</v>
      </c>
      <c r="B28" s="63" t="e" cm="1">
        <f t="array" ref="B28">IF(altmwhrate &lt;&gt; "No Alternative Rate",IF(OR(authdate = altmwhdate, A28&gt; YEAR(altmwhdate)),altmwhrate, authprice),authprice)</f>
        <v>#N/A</v>
      </c>
      <c r="C28" s="64">
        <f t="shared" si="3"/>
        <v>0.8</v>
      </c>
      <c r="D28" s="64">
        <f>IF( 'Payment Calculation Worksheet'!$D$22 = "NOT YET",0,IF(A28&gt;YEAR('Payment Calculation Worksheet'!$D$22),0.2,0))</f>
        <v>0</v>
      </c>
      <c r="E28" s="64">
        <f>IF( 'Payment Calculation Worksheet'!$D$23 = "NOT YET",0,IF(A28&gt;YEAR('Payment Calculation Worksheet'!$D$23),0.2,0))</f>
        <v>0</v>
      </c>
      <c r="F28" s="149" t="e">
        <f t="shared" si="0"/>
        <v>#N/A</v>
      </c>
      <c r="G28" s="64">
        <f t="shared" si="1"/>
        <v>7.0000000000000007E-2</v>
      </c>
      <c r="H28" s="102" t="e">
        <f t="shared" si="9"/>
        <v>#N/A</v>
      </c>
      <c r="I28" s="104" t="e">
        <f t="shared" si="2"/>
        <v>#N/A</v>
      </c>
      <c r="J28" s="69" t="e">
        <f>ROUNDUP('Payment Calculation Worksheet'!D51,1)</f>
        <v>#N/A</v>
      </c>
      <c r="K28" s="71" t="e">
        <f t="shared" si="4"/>
        <v>#N/A</v>
      </c>
      <c r="L28" s="118" t="str">
        <f>'Payment Calculation Worksheet'!E51</f>
        <v>No Re-estimate Provided</v>
      </c>
      <c r="M28" s="121" t="str">
        <f t="shared" si="5"/>
        <v>No Re-estimate Provided</v>
      </c>
      <c r="N28" s="71" t="str">
        <f t="shared" si="6"/>
        <v>No Re-estimate Provided</v>
      </c>
      <c r="O28" s="117" t="e">
        <f>ROUNDUP('Payment Calculation Worksheet'!F51,1)</f>
        <v>#N/A</v>
      </c>
      <c r="P28" s="109" t="e">
        <f t="shared" si="7"/>
        <v>#N/A</v>
      </c>
      <c r="Q28" s="111" t="e">
        <f t="shared" si="8"/>
        <v>#N/A</v>
      </c>
    </row>
    <row r="29" spans="1:17" x14ac:dyDescent="0.35">
      <c r="A29" s="24" t="e">
        <f>'Payment Calculation Worksheet'!C52</f>
        <v>#N/A</v>
      </c>
      <c r="B29" s="63" t="e" cm="1">
        <f t="array" ref="B29">IF(altmwhrate &lt;&gt; "No Alternative Rate",IF(OR(authdate = altmwhdate, A29&gt; YEAR(altmwhdate)),altmwhrate, authprice),authprice)</f>
        <v>#N/A</v>
      </c>
      <c r="C29" s="64">
        <f t="shared" si="3"/>
        <v>0.8</v>
      </c>
      <c r="D29" s="64">
        <f>IF( 'Payment Calculation Worksheet'!$D$22 = "NOT YET",0,IF(A29&gt;YEAR('Payment Calculation Worksheet'!$D$22),0.2,0))</f>
        <v>0</v>
      </c>
      <c r="E29" s="64">
        <f>IF( 'Payment Calculation Worksheet'!$D$23 = "NOT YET",0,IF(A29&gt;YEAR('Payment Calculation Worksheet'!$D$23),0.2,0))</f>
        <v>0</v>
      </c>
      <c r="F29" s="149" t="e">
        <f t="shared" si="0"/>
        <v>#N/A</v>
      </c>
      <c r="G29" s="64">
        <f t="shared" si="1"/>
        <v>7.0000000000000007E-2</v>
      </c>
      <c r="H29" s="102" t="e">
        <f t="shared" si="9"/>
        <v>#N/A</v>
      </c>
      <c r="I29" s="104" t="e">
        <f t="shared" si="2"/>
        <v>#N/A</v>
      </c>
      <c r="J29" s="69" t="e">
        <f>ROUNDUP('Payment Calculation Worksheet'!D52,1)</f>
        <v>#N/A</v>
      </c>
      <c r="K29" s="71" t="e">
        <f t="shared" si="4"/>
        <v>#N/A</v>
      </c>
      <c r="L29" s="118" t="str">
        <f>'Payment Calculation Worksheet'!E52</f>
        <v>No Re-estimate Provided</v>
      </c>
      <c r="M29" s="121" t="str">
        <f t="shared" si="5"/>
        <v>No Re-estimate Provided</v>
      </c>
      <c r="N29" s="71" t="str">
        <f t="shared" si="6"/>
        <v>No Re-estimate Provided</v>
      </c>
      <c r="O29" s="117" t="e">
        <f>ROUNDUP('Payment Calculation Worksheet'!F52,1)</f>
        <v>#N/A</v>
      </c>
      <c r="P29" s="109" t="e">
        <f t="shared" si="7"/>
        <v>#N/A</v>
      </c>
      <c r="Q29" s="111" t="e">
        <f t="shared" si="8"/>
        <v>#N/A</v>
      </c>
    </row>
    <row r="30" spans="1:17" x14ac:dyDescent="0.35">
      <c r="A30" s="24" t="e">
        <f>'Payment Calculation Worksheet'!C53</f>
        <v>#N/A</v>
      </c>
      <c r="B30" s="63" t="e" cm="1">
        <f t="array" ref="B30">IF(altmwhrate &lt;&gt; "No Alternative Rate",IF(OR(authdate = altmwhdate, A30&gt; YEAR(altmwhdate)),altmwhrate, authprice),authprice)</f>
        <v>#N/A</v>
      </c>
      <c r="C30" s="64">
        <f t="shared" si="3"/>
        <v>0.8</v>
      </c>
      <c r="D30" s="64">
        <f>IF( 'Payment Calculation Worksheet'!$D$22 = "NOT YET",0,IF(A30&gt;YEAR('Payment Calculation Worksheet'!$D$22),0.2,0))</f>
        <v>0</v>
      </c>
      <c r="E30" s="64">
        <f>IF( 'Payment Calculation Worksheet'!$D$23 = "NOT YET",0,IF(A30&gt;YEAR('Payment Calculation Worksheet'!$D$23),0.2,0))</f>
        <v>0</v>
      </c>
      <c r="F30" s="149" t="e">
        <f t="shared" si="0"/>
        <v>#N/A</v>
      </c>
      <c r="G30" s="64">
        <f t="shared" si="1"/>
        <v>7.0000000000000007E-2</v>
      </c>
      <c r="H30" s="102" t="e">
        <f t="shared" si="9"/>
        <v>#N/A</v>
      </c>
      <c r="I30" s="104" t="e">
        <f t="shared" si="2"/>
        <v>#N/A</v>
      </c>
      <c r="J30" s="69" t="e">
        <f>ROUNDUP('Payment Calculation Worksheet'!D53,1)</f>
        <v>#N/A</v>
      </c>
      <c r="K30" s="71" t="e">
        <f t="shared" si="4"/>
        <v>#N/A</v>
      </c>
      <c r="L30" s="118" t="str">
        <f>'Payment Calculation Worksheet'!E53</f>
        <v>No Re-estimate Provided</v>
      </c>
      <c r="M30" s="121" t="str">
        <f t="shared" si="5"/>
        <v>No Re-estimate Provided</v>
      </c>
      <c r="N30" s="71" t="str">
        <f t="shared" si="6"/>
        <v>No Re-estimate Provided</v>
      </c>
      <c r="O30" s="117" t="e">
        <f>ROUNDUP('Payment Calculation Worksheet'!F53,1)</f>
        <v>#N/A</v>
      </c>
      <c r="P30" s="109" t="e">
        <f t="shared" si="7"/>
        <v>#N/A</v>
      </c>
      <c r="Q30" s="111" t="e">
        <f t="shared" si="8"/>
        <v>#N/A</v>
      </c>
    </row>
    <row r="31" spans="1:17" x14ac:dyDescent="0.35">
      <c r="A31" s="24" t="e">
        <f>'Payment Calculation Worksheet'!C54</f>
        <v>#N/A</v>
      </c>
      <c r="B31" s="63" t="e" cm="1">
        <f t="array" ref="B31">IF(altmwhrate &lt;&gt; "No Alternative Rate",IF(OR(authdate = altmwhdate, A31&gt; YEAR(altmwhdate)),altmwhrate, authprice),authprice)</f>
        <v>#N/A</v>
      </c>
      <c r="C31" s="64">
        <f t="shared" si="3"/>
        <v>0.8</v>
      </c>
      <c r="D31" s="64">
        <f>IF( 'Payment Calculation Worksheet'!$D$22 = "NOT YET",0,IF(A31&gt;YEAR('Payment Calculation Worksheet'!$D$22),0.2,0))</f>
        <v>0</v>
      </c>
      <c r="E31" s="64">
        <f>IF( 'Payment Calculation Worksheet'!$D$23 = "NOT YET",0,IF(A31&gt;YEAR('Payment Calculation Worksheet'!$D$23),0.2,0))</f>
        <v>0</v>
      </c>
      <c r="F31" s="149" t="e">
        <f t="shared" si="0"/>
        <v>#N/A</v>
      </c>
      <c r="G31" s="64">
        <f t="shared" si="1"/>
        <v>7.0000000000000007E-2</v>
      </c>
      <c r="H31" s="102" t="e">
        <f t="shared" si="9"/>
        <v>#N/A</v>
      </c>
      <c r="I31" s="104" t="e">
        <f t="shared" si="2"/>
        <v>#N/A</v>
      </c>
      <c r="J31" s="69" t="e">
        <f>ROUNDUP('Payment Calculation Worksheet'!D54,1)</f>
        <v>#N/A</v>
      </c>
      <c r="K31" s="71" t="e">
        <f t="shared" si="4"/>
        <v>#N/A</v>
      </c>
      <c r="L31" s="118" t="str">
        <f>'Payment Calculation Worksheet'!E54</f>
        <v>No Re-estimate Provided</v>
      </c>
      <c r="M31" s="121" t="str">
        <f t="shared" si="5"/>
        <v>No Re-estimate Provided</v>
      </c>
      <c r="N31" s="71" t="str">
        <f t="shared" si="6"/>
        <v>No Re-estimate Provided</v>
      </c>
      <c r="O31" s="117" t="e">
        <f>ROUNDUP('Payment Calculation Worksheet'!F54,1)</f>
        <v>#N/A</v>
      </c>
      <c r="P31" s="109" t="e">
        <f t="shared" si="7"/>
        <v>#N/A</v>
      </c>
      <c r="Q31" s="111" t="e">
        <f t="shared" si="8"/>
        <v>#N/A</v>
      </c>
    </row>
    <row r="32" spans="1:17" x14ac:dyDescent="0.35">
      <c r="A32" s="24" t="e">
        <f>'Payment Calculation Worksheet'!C55</f>
        <v>#N/A</v>
      </c>
      <c r="B32" s="63" t="e" cm="1">
        <f t="array" ref="B32">IF(altmwhrate &lt;&gt; "No Alternative Rate",IF(OR(authdate = altmwhdate, A32&gt; YEAR(altmwhdate)),altmwhrate, authprice),authprice)</f>
        <v>#N/A</v>
      </c>
      <c r="C32" s="64">
        <f t="shared" si="3"/>
        <v>0.8</v>
      </c>
      <c r="D32" s="64">
        <f>IF( 'Payment Calculation Worksheet'!$D$22 = "NOT YET",0,IF(A32&gt;YEAR('Payment Calculation Worksheet'!$D$22),0.2,0))</f>
        <v>0</v>
      </c>
      <c r="E32" s="64">
        <f>IF( 'Payment Calculation Worksheet'!$D$23 = "NOT YET",0,IF(A32&gt;YEAR('Payment Calculation Worksheet'!$D$23),0.2,0))</f>
        <v>0</v>
      </c>
      <c r="F32" s="149" t="e">
        <f t="shared" si="0"/>
        <v>#N/A</v>
      </c>
      <c r="G32" s="64">
        <f t="shared" si="1"/>
        <v>7.0000000000000007E-2</v>
      </c>
      <c r="H32" s="102" t="e">
        <f t="shared" si="9"/>
        <v>#N/A</v>
      </c>
      <c r="I32" s="104" t="e">
        <f t="shared" si="2"/>
        <v>#N/A</v>
      </c>
      <c r="J32" s="69" t="e">
        <f>ROUNDUP('Payment Calculation Worksheet'!D55,1)</f>
        <v>#N/A</v>
      </c>
      <c r="K32" s="71" t="e">
        <f t="shared" si="4"/>
        <v>#N/A</v>
      </c>
      <c r="L32" s="118" t="str">
        <f>'Payment Calculation Worksheet'!E55</f>
        <v>No Re-estimate Provided</v>
      </c>
      <c r="M32" s="121" t="str">
        <f t="shared" si="5"/>
        <v>No Re-estimate Provided</v>
      </c>
      <c r="N32" s="71" t="str">
        <f t="shared" si="6"/>
        <v>No Re-estimate Provided</v>
      </c>
      <c r="O32" s="117" t="e">
        <f>ROUNDUP('Payment Calculation Worksheet'!F55,1)</f>
        <v>#N/A</v>
      </c>
      <c r="P32" s="109" t="e">
        <f t="shared" si="7"/>
        <v>#N/A</v>
      </c>
      <c r="Q32" s="111" t="e">
        <f t="shared" si="8"/>
        <v>#N/A</v>
      </c>
    </row>
    <row r="33" spans="1:17" x14ac:dyDescent="0.35">
      <c r="A33" s="24" t="e">
        <f>'Payment Calculation Worksheet'!C56</f>
        <v>#N/A</v>
      </c>
      <c r="B33" s="63" t="e" cm="1">
        <f t="array" ref="B33">IF(altmwhrate &lt;&gt; "No Alternative Rate",IF(OR(authdate = altmwhdate, A33&gt; YEAR(altmwhdate)),altmwhrate, authprice),authprice)</f>
        <v>#N/A</v>
      </c>
      <c r="C33" s="64">
        <f t="shared" si="3"/>
        <v>0.8</v>
      </c>
      <c r="D33" s="64">
        <f>IF( 'Payment Calculation Worksheet'!$D$22 = "NOT YET",0,IF(A33&gt;YEAR('Payment Calculation Worksheet'!$D$22),0.2,0))</f>
        <v>0</v>
      </c>
      <c r="E33" s="64">
        <f>IF( 'Payment Calculation Worksheet'!$D$23 = "NOT YET",0,IF(A33&gt;YEAR('Payment Calculation Worksheet'!$D$23),0.2,0))</f>
        <v>0</v>
      </c>
      <c r="F33" s="149" t="e">
        <f t="shared" si="0"/>
        <v>#N/A</v>
      </c>
      <c r="G33" s="64">
        <f t="shared" si="1"/>
        <v>7.0000000000000007E-2</v>
      </c>
      <c r="H33" s="102" t="e">
        <f t="shared" si="9"/>
        <v>#N/A</v>
      </c>
      <c r="I33" s="104" t="e">
        <f t="shared" si="2"/>
        <v>#N/A</v>
      </c>
      <c r="J33" s="69" t="e">
        <f>ROUNDUP('Payment Calculation Worksheet'!D56,1)</f>
        <v>#N/A</v>
      </c>
      <c r="K33" s="71" t="e">
        <f t="shared" si="4"/>
        <v>#N/A</v>
      </c>
      <c r="L33" s="118" t="str">
        <f>'Payment Calculation Worksheet'!E56</f>
        <v>No Re-estimate Provided</v>
      </c>
      <c r="M33" s="121" t="str">
        <f t="shared" si="5"/>
        <v>No Re-estimate Provided</v>
      </c>
      <c r="N33" s="71" t="str">
        <f t="shared" si="6"/>
        <v>No Re-estimate Provided</v>
      </c>
      <c r="O33" s="117" t="e">
        <f>ROUNDUP('Payment Calculation Worksheet'!F56,1)</f>
        <v>#N/A</v>
      </c>
      <c r="P33" s="109" t="e">
        <f t="shared" si="7"/>
        <v>#N/A</v>
      </c>
      <c r="Q33" s="111" t="e">
        <f t="shared" si="8"/>
        <v>#N/A</v>
      </c>
    </row>
    <row r="34" spans="1:17" x14ac:dyDescent="0.35">
      <c r="A34" s="24" t="e">
        <f>'Payment Calculation Worksheet'!C57</f>
        <v>#N/A</v>
      </c>
      <c r="B34" s="63" t="e" cm="1">
        <f t="array" ref="B34">IF(altmwhrate &lt;&gt; "No Alternative Rate",IF(OR(authdate = altmwhdate, A34&gt; YEAR(altmwhdate)),altmwhrate, authprice),authprice)</f>
        <v>#N/A</v>
      </c>
      <c r="C34" s="64">
        <f t="shared" si="3"/>
        <v>0.8</v>
      </c>
      <c r="D34" s="64">
        <f>IF( 'Payment Calculation Worksheet'!$D$22 = "NOT YET",0,IF(A34&gt;YEAR('Payment Calculation Worksheet'!$D$22),0.2,0))</f>
        <v>0</v>
      </c>
      <c r="E34" s="64">
        <f>IF( 'Payment Calculation Worksheet'!$D$23 = "NOT YET",0,IF(A34&gt;YEAR('Payment Calculation Worksheet'!$D$23),0.2,0))</f>
        <v>0</v>
      </c>
      <c r="F34" s="149" t="e">
        <f t="shared" si="0"/>
        <v>#N/A</v>
      </c>
      <c r="G34" s="64">
        <f t="shared" si="1"/>
        <v>7.0000000000000007E-2</v>
      </c>
      <c r="H34" s="102" t="e">
        <f t="shared" si="9"/>
        <v>#N/A</v>
      </c>
      <c r="I34" s="104" t="e">
        <f t="shared" si="2"/>
        <v>#N/A</v>
      </c>
      <c r="J34" s="69" t="e">
        <f>ROUNDUP('Payment Calculation Worksheet'!D57,1)</f>
        <v>#N/A</v>
      </c>
      <c r="K34" s="71" t="e">
        <f t="shared" si="4"/>
        <v>#N/A</v>
      </c>
      <c r="L34" s="118" t="str">
        <f>'Payment Calculation Worksheet'!E57</f>
        <v>No Re-estimate Provided</v>
      </c>
      <c r="M34" s="121" t="str">
        <f t="shared" si="5"/>
        <v>No Re-estimate Provided</v>
      </c>
      <c r="N34" s="71" t="str">
        <f t="shared" si="6"/>
        <v>No Re-estimate Provided</v>
      </c>
      <c r="O34" s="117" t="e">
        <f>ROUNDUP('Payment Calculation Worksheet'!F57,1)</f>
        <v>#N/A</v>
      </c>
      <c r="P34" s="109" t="e">
        <f t="shared" si="7"/>
        <v>#N/A</v>
      </c>
      <c r="Q34" s="111" t="e">
        <f t="shared" si="8"/>
        <v>#N/A</v>
      </c>
    </row>
    <row r="35" spans="1:17" x14ac:dyDescent="0.35">
      <c r="A35" s="24" t="e">
        <f>'Payment Calculation Worksheet'!C58</f>
        <v>#N/A</v>
      </c>
      <c r="B35" s="63" t="e" cm="1">
        <f t="array" ref="B35">IF(altmwhrate &lt;&gt; "No Alternative Rate",IF(OR(authdate = altmwhdate, A35&gt; YEAR(altmwhdate)),altmwhrate, authprice),authprice)</f>
        <v>#N/A</v>
      </c>
      <c r="C35" s="64">
        <f t="shared" si="3"/>
        <v>0.8</v>
      </c>
      <c r="D35" s="64">
        <f>IF( 'Payment Calculation Worksheet'!$D$22 = "NOT YET",0,IF(A35&gt;YEAR('Payment Calculation Worksheet'!$D$22),0.2,0))</f>
        <v>0</v>
      </c>
      <c r="E35" s="64">
        <f>IF( 'Payment Calculation Worksheet'!$D$23 = "NOT YET",0,IF(A35&gt;YEAR('Payment Calculation Worksheet'!$D$23),0.2,0))</f>
        <v>0</v>
      </c>
      <c r="F35" s="149" t="e">
        <f t="shared" si="0"/>
        <v>#N/A</v>
      </c>
      <c r="G35" s="64">
        <f t="shared" si="1"/>
        <v>7.0000000000000007E-2</v>
      </c>
      <c r="H35" s="102" t="e">
        <f t="shared" si="9"/>
        <v>#N/A</v>
      </c>
      <c r="I35" s="104" t="e">
        <f t="shared" si="2"/>
        <v>#N/A</v>
      </c>
      <c r="J35" s="69" t="e">
        <f>ROUNDUP('Payment Calculation Worksheet'!D58,1)</f>
        <v>#N/A</v>
      </c>
      <c r="K35" s="71" t="e">
        <f t="shared" si="4"/>
        <v>#N/A</v>
      </c>
      <c r="L35" s="118" t="str">
        <f>'Payment Calculation Worksheet'!E58</f>
        <v>No Re-estimate Provided</v>
      </c>
      <c r="M35" s="121" t="str">
        <f t="shared" si="5"/>
        <v>No Re-estimate Provided</v>
      </c>
      <c r="N35" s="71" t="str">
        <f t="shared" si="6"/>
        <v>No Re-estimate Provided</v>
      </c>
      <c r="O35" s="117" t="e">
        <f>ROUNDUP('Payment Calculation Worksheet'!F58,1)</f>
        <v>#N/A</v>
      </c>
      <c r="P35" s="109" t="e">
        <f t="shared" si="7"/>
        <v>#N/A</v>
      </c>
      <c r="Q35" s="111" t="e">
        <f t="shared" si="8"/>
        <v>#N/A</v>
      </c>
    </row>
    <row r="36" spans="1:17" x14ac:dyDescent="0.35">
      <c r="A36" s="24" t="e">
        <f>'Payment Calculation Worksheet'!C59</f>
        <v>#N/A</v>
      </c>
      <c r="B36" s="63" t="e" cm="1">
        <f t="array" ref="B36">IF(altmwhrate &lt;&gt; "No Alternative Rate",IF(OR(authdate = altmwhdate, A36&gt; YEAR(altmwhdate)),altmwhrate, authprice),authprice)</f>
        <v>#N/A</v>
      </c>
      <c r="C36" s="64">
        <f t="shared" si="3"/>
        <v>0.8</v>
      </c>
      <c r="D36" s="64">
        <f>IF( 'Payment Calculation Worksheet'!$D$22 = "NOT YET",0,IF(A36&gt;YEAR('Payment Calculation Worksheet'!$D$22),0.2,0))</f>
        <v>0</v>
      </c>
      <c r="E36" s="64">
        <f>IF( 'Payment Calculation Worksheet'!$D$23 = "NOT YET",0,IF(A36&gt;YEAR('Payment Calculation Worksheet'!$D$23),0.2,0))</f>
        <v>0</v>
      </c>
      <c r="F36" s="149" t="e">
        <f t="shared" si="0"/>
        <v>#N/A</v>
      </c>
      <c r="G36" s="64">
        <f t="shared" si="1"/>
        <v>7.0000000000000007E-2</v>
      </c>
      <c r="H36" s="102" t="e">
        <f t="shared" si="9"/>
        <v>#N/A</v>
      </c>
      <c r="I36" s="104" t="e">
        <f t="shared" si="2"/>
        <v>#N/A</v>
      </c>
      <c r="J36" s="69" t="e">
        <f>ROUNDUP('Payment Calculation Worksheet'!D59,1)</f>
        <v>#N/A</v>
      </c>
      <c r="K36" s="71" t="e">
        <f t="shared" si="4"/>
        <v>#N/A</v>
      </c>
      <c r="L36" s="118" t="str">
        <f>'Payment Calculation Worksheet'!E59</f>
        <v>No Re-estimate Provided</v>
      </c>
      <c r="M36" s="121" t="str">
        <f t="shared" si="5"/>
        <v>No Re-estimate Provided</v>
      </c>
      <c r="N36" s="71" t="str">
        <f t="shared" si="6"/>
        <v>No Re-estimate Provided</v>
      </c>
      <c r="O36" s="117" t="e">
        <f>ROUNDUP('Payment Calculation Worksheet'!F59,1)</f>
        <v>#N/A</v>
      </c>
      <c r="P36" s="109" t="e">
        <f t="shared" si="7"/>
        <v>#N/A</v>
      </c>
      <c r="Q36" s="111" t="e">
        <f t="shared" si="8"/>
        <v>#N/A</v>
      </c>
    </row>
    <row r="37" spans="1:17" x14ac:dyDescent="0.35">
      <c r="A37" s="24" t="e">
        <f>'Payment Calculation Worksheet'!C60</f>
        <v>#N/A</v>
      </c>
      <c r="B37" s="63" t="e" cm="1">
        <f t="array" ref="B37">IF(altmwhrate &lt;&gt; "No Alternative Rate",IF(OR(authdate = altmwhdate, A37&gt; YEAR(altmwhdate)),altmwhrate, authprice),authprice)</f>
        <v>#N/A</v>
      </c>
      <c r="C37" s="64">
        <f t="shared" si="3"/>
        <v>0.8</v>
      </c>
      <c r="D37" s="64">
        <f>IF( 'Payment Calculation Worksheet'!$D$22 = "NOT YET",0,IF(A37&gt;YEAR('Payment Calculation Worksheet'!$D$22),0.2,0))</f>
        <v>0</v>
      </c>
      <c r="E37" s="64">
        <f>IF( 'Payment Calculation Worksheet'!$D$23 = "NOT YET",0,IF(A37&gt;YEAR('Payment Calculation Worksheet'!$D$23),0.2,0))</f>
        <v>0</v>
      </c>
      <c r="F37" s="149" t="e">
        <f t="shared" si="0"/>
        <v>#N/A</v>
      </c>
      <c r="G37" s="64">
        <f t="shared" si="1"/>
        <v>7.0000000000000007E-2</v>
      </c>
      <c r="H37" s="102" t="e">
        <f t="shared" si="9"/>
        <v>#N/A</v>
      </c>
      <c r="I37" s="104" t="e">
        <f t="shared" si="2"/>
        <v>#N/A</v>
      </c>
      <c r="J37" s="69" t="e">
        <f>ROUNDUP('Payment Calculation Worksheet'!D60,1)</f>
        <v>#N/A</v>
      </c>
      <c r="K37" s="71" t="e">
        <f t="shared" si="4"/>
        <v>#N/A</v>
      </c>
      <c r="L37" s="118" t="str">
        <f>'Payment Calculation Worksheet'!E60</f>
        <v>No Re-estimate Provided</v>
      </c>
      <c r="M37" s="121" t="str">
        <f t="shared" si="5"/>
        <v>No Re-estimate Provided</v>
      </c>
      <c r="N37" s="71" t="str">
        <f t="shared" si="6"/>
        <v>No Re-estimate Provided</v>
      </c>
      <c r="O37" s="117" t="e">
        <f>ROUNDUP('Payment Calculation Worksheet'!F60,1)</f>
        <v>#N/A</v>
      </c>
      <c r="P37" s="109" t="e">
        <f t="shared" si="7"/>
        <v>#N/A</v>
      </c>
      <c r="Q37" s="111" t="e">
        <f t="shared" si="8"/>
        <v>#N/A</v>
      </c>
    </row>
    <row r="38" spans="1:17" x14ac:dyDescent="0.35">
      <c r="A38" s="24" t="e">
        <f>'Payment Calculation Worksheet'!C61</f>
        <v>#N/A</v>
      </c>
      <c r="B38" s="63" t="e" cm="1">
        <f t="array" ref="B38">IF(altmwhrate &lt;&gt; "No Alternative Rate",IF(OR(authdate = altmwhdate, A38&gt; YEAR(altmwhdate)),altmwhrate, authprice),authprice)</f>
        <v>#N/A</v>
      </c>
      <c r="C38" s="64">
        <f t="shared" ref="C38:C56" si="10">Mred</f>
        <v>0.8</v>
      </c>
      <c r="D38" s="64">
        <f>IF( 'Payment Calculation Worksheet'!$D$22 = "NOT YET",0,IF(A38&gt;YEAR('Payment Calculation Worksheet'!$D$22),0.2,0))</f>
        <v>0</v>
      </c>
      <c r="E38" s="64">
        <f>IF( 'Payment Calculation Worksheet'!$D$23 = "NOT YET",0,IF(A38&gt;YEAR('Payment Calculation Worksheet'!$D$23),0.2,0))</f>
        <v>0</v>
      </c>
      <c r="F38" s="149" t="e">
        <f t="shared" ref="F38:F56" si="11">inflate^($A38-$A$6)</f>
        <v>#N/A</v>
      </c>
      <c r="G38" s="64">
        <f t="shared" ref="G38:G56" si="12">share</f>
        <v>7.0000000000000007E-2</v>
      </c>
      <c r="H38" s="102" t="e">
        <f t="shared" ref="H38:H55" si="13">B38*F38*share*(1-mwhred)*(1-D38)*(1-E38)</f>
        <v>#N/A</v>
      </c>
      <c r="I38" s="104" t="e">
        <f t="shared" si="2"/>
        <v>#N/A</v>
      </c>
      <c r="J38" s="69" t="e">
        <f>ROUNDUP('Payment Calculation Worksheet'!D61,1)</f>
        <v>#N/A</v>
      </c>
      <c r="K38" s="71" t="e">
        <f t="shared" si="4"/>
        <v>#N/A</v>
      </c>
      <c r="L38" s="118" t="str">
        <f>'Payment Calculation Worksheet'!E61</f>
        <v>No Re-estimate Provided</v>
      </c>
      <c r="M38" s="121" t="str">
        <f t="shared" si="5"/>
        <v>No Re-estimate Provided</v>
      </c>
      <c r="N38" s="71" t="str">
        <f t="shared" si="6"/>
        <v>No Re-estimate Provided</v>
      </c>
      <c r="O38" s="117" t="e">
        <f>ROUNDUP('Payment Calculation Worksheet'!F61,1)</f>
        <v>#N/A</v>
      </c>
      <c r="P38" s="109" t="e">
        <f t="shared" si="7"/>
        <v>#N/A</v>
      </c>
      <c r="Q38" s="111" t="e">
        <f t="shared" si="8"/>
        <v>#N/A</v>
      </c>
    </row>
    <row r="39" spans="1:17" x14ac:dyDescent="0.35">
      <c r="A39" s="24" t="e">
        <f>'Payment Calculation Worksheet'!C62</f>
        <v>#N/A</v>
      </c>
      <c r="B39" s="63" t="e" cm="1">
        <f t="array" ref="B39">IF(altmwhrate &lt;&gt; "No Alternative Rate",IF(OR(authdate = altmwhdate, A39&gt; YEAR(altmwhdate)),altmwhrate, authprice),authprice)</f>
        <v>#N/A</v>
      </c>
      <c r="C39" s="64">
        <f t="shared" si="10"/>
        <v>0.8</v>
      </c>
      <c r="D39" s="64">
        <f>IF( 'Payment Calculation Worksheet'!$D$22 = "NOT YET",0,IF(A39&gt;YEAR('Payment Calculation Worksheet'!$D$22),0.2,0))</f>
        <v>0</v>
      </c>
      <c r="E39" s="64">
        <f>IF( 'Payment Calculation Worksheet'!$D$23 = "NOT YET",0,IF(A39&gt;YEAR('Payment Calculation Worksheet'!$D$23),0.2,0))</f>
        <v>0</v>
      </c>
      <c r="F39" s="149" t="e">
        <f t="shared" si="11"/>
        <v>#N/A</v>
      </c>
      <c r="G39" s="64">
        <f t="shared" si="12"/>
        <v>7.0000000000000007E-2</v>
      </c>
      <c r="H39" s="102" t="e">
        <f t="shared" si="13"/>
        <v>#N/A</v>
      </c>
      <c r="I39" s="104" t="e">
        <f t="shared" si="2"/>
        <v>#N/A</v>
      </c>
      <c r="J39" s="69" t="e">
        <f>ROUNDUP('Payment Calculation Worksheet'!D62,1)</f>
        <v>#N/A</v>
      </c>
      <c r="K39" s="71" t="e">
        <f t="shared" si="4"/>
        <v>#N/A</v>
      </c>
      <c r="L39" s="118" t="str">
        <f>'Payment Calculation Worksheet'!E62</f>
        <v>No Re-estimate Provided</v>
      </c>
      <c r="M39" s="121" t="str">
        <f t="shared" si="5"/>
        <v>No Re-estimate Provided</v>
      </c>
      <c r="N39" s="71" t="str">
        <f t="shared" si="6"/>
        <v>No Re-estimate Provided</v>
      </c>
      <c r="O39" s="117" t="e">
        <f>ROUNDUP('Payment Calculation Worksheet'!F62,1)</f>
        <v>#N/A</v>
      </c>
      <c r="P39" s="109" t="e">
        <f t="shared" si="7"/>
        <v>#N/A</v>
      </c>
      <c r="Q39" s="111" t="e">
        <f t="shared" si="8"/>
        <v>#N/A</v>
      </c>
    </row>
    <row r="40" spans="1:17" x14ac:dyDescent="0.35">
      <c r="A40" s="24" t="e">
        <f>'Payment Calculation Worksheet'!C63</f>
        <v>#N/A</v>
      </c>
      <c r="B40" s="63" t="e" cm="1">
        <f t="array" ref="B40">IF(altmwhrate &lt;&gt; "No Alternative Rate",IF(OR(authdate = altmwhdate, A40&gt; YEAR(altmwhdate)),altmwhrate, authprice),authprice)</f>
        <v>#N/A</v>
      </c>
      <c r="C40" s="64">
        <f t="shared" si="10"/>
        <v>0.8</v>
      </c>
      <c r="D40" s="64">
        <f>IF( 'Payment Calculation Worksheet'!$D$22 = "NOT YET",0,IF(A40&gt;YEAR('Payment Calculation Worksheet'!$D$22),0.2,0))</f>
        <v>0</v>
      </c>
      <c r="E40" s="64">
        <f>IF( 'Payment Calculation Worksheet'!$D$23 = "NOT YET",0,IF(A40&gt;YEAR('Payment Calculation Worksheet'!$D$23),0.2,0))</f>
        <v>0</v>
      </c>
      <c r="F40" s="149" t="e">
        <f t="shared" si="11"/>
        <v>#N/A</v>
      </c>
      <c r="G40" s="64">
        <f t="shared" si="12"/>
        <v>7.0000000000000007E-2</v>
      </c>
      <c r="H40" s="102" t="e">
        <f t="shared" si="13"/>
        <v>#N/A</v>
      </c>
      <c r="I40" s="104" t="e">
        <f t="shared" si="2"/>
        <v>#N/A</v>
      </c>
      <c r="J40" s="69" t="e">
        <f>ROUNDUP('Payment Calculation Worksheet'!D63,1)</f>
        <v>#N/A</v>
      </c>
      <c r="K40" s="71" t="e">
        <f t="shared" si="4"/>
        <v>#N/A</v>
      </c>
      <c r="L40" s="118" t="str">
        <f>'Payment Calculation Worksheet'!E63</f>
        <v>No Re-estimate Provided</v>
      </c>
      <c r="M40" s="121" t="str">
        <f t="shared" si="5"/>
        <v>No Re-estimate Provided</v>
      </c>
      <c r="N40" s="71" t="str">
        <f t="shared" si="6"/>
        <v>No Re-estimate Provided</v>
      </c>
      <c r="O40" s="117" t="e">
        <f>ROUNDUP('Payment Calculation Worksheet'!F63,1)</f>
        <v>#N/A</v>
      </c>
      <c r="P40" s="109" t="e">
        <f t="shared" si="7"/>
        <v>#N/A</v>
      </c>
      <c r="Q40" s="111" t="e">
        <f t="shared" si="8"/>
        <v>#N/A</v>
      </c>
    </row>
    <row r="41" spans="1:17" x14ac:dyDescent="0.35">
      <c r="A41" s="24" t="e">
        <f>'Payment Calculation Worksheet'!C64</f>
        <v>#N/A</v>
      </c>
      <c r="B41" s="63" t="e" cm="1">
        <f t="array" ref="B41">IF(altmwhrate &lt;&gt; "No Alternative Rate",IF(OR(authdate = altmwhdate, A41&gt; YEAR(altmwhdate)),altmwhrate, authprice),authprice)</f>
        <v>#N/A</v>
      </c>
      <c r="C41" s="64">
        <f t="shared" si="10"/>
        <v>0.8</v>
      </c>
      <c r="D41" s="64">
        <f>IF( 'Payment Calculation Worksheet'!$D$22 = "NOT YET",0,IF(A41&gt;YEAR('Payment Calculation Worksheet'!$D$22),0.2,0))</f>
        <v>0</v>
      </c>
      <c r="E41" s="64">
        <f>IF( 'Payment Calculation Worksheet'!$D$23 = "NOT YET",0,IF(A41&gt;YEAR('Payment Calculation Worksheet'!$D$23),0.2,0))</f>
        <v>0</v>
      </c>
      <c r="F41" s="149" t="e">
        <f t="shared" si="11"/>
        <v>#N/A</v>
      </c>
      <c r="G41" s="64">
        <f t="shared" si="12"/>
        <v>7.0000000000000007E-2</v>
      </c>
      <c r="H41" s="102" t="e">
        <f t="shared" si="13"/>
        <v>#N/A</v>
      </c>
      <c r="I41" s="104" t="e">
        <f t="shared" si="2"/>
        <v>#N/A</v>
      </c>
      <c r="J41" s="69" t="e">
        <f>ROUNDUP('Payment Calculation Worksheet'!D64,1)</f>
        <v>#N/A</v>
      </c>
      <c r="K41" s="71" t="e">
        <f t="shared" si="4"/>
        <v>#N/A</v>
      </c>
      <c r="L41" s="118" t="str">
        <f>'Payment Calculation Worksheet'!E64</f>
        <v>No Re-estimate Provided</v>
      </c>
      <c r="M41" s="121" t="str">
        <f t="shared" si="5"/>
        <v>No Re-estimate Provided</v>
      </c>
      <c r="N41" s="71" t="str">
        <f t="shared" si="6"/>
        <v>No Re-estimate Provided</v>
      </c>
      <c r="O41" s="117" t="e">
        <f>ROUNDUP('Payment Calculation Worksheet'!F64,1)</f>
        <v>#N/A</v>
      </c>
      <c r="P41" s="109" t="e">
        <f t="shared" si="7"/>
        <v>#N/A</v>
      </c>
      <c r="Q41" s="111" t="e">
        <f t="shared" si="8"/>
        <v>#N/A</v>
      </c>
    </row>
    <row r="42" spans="1:17" x14ac:dyDescent="0.35">
      <c r="A42" s="24" t="e">
        <f>'Payment Calculation Worksheet'!C65</f>
        <v>#N/A</v>
      </c>
      <c r="B42" s="63" t="e" cm="1">
        <f t="array" ref="B42">IF(altmwhrate &lt;&gt; "No Alternative Rate",IF(OR(authdate = altmwhdate, A42&gt; YEAR(altmwhdate)),altmwhrate, authprice),authprice)</f>
        <v>#N/A</v>
      </c>
      <c r="C42" s="64">
        <f t="shared" si="10"/>
        <v>0.8</v>
      </c>
      <c r="D42" s="64">
        <f>IF( 'Payment Calculation Worksheet'!$D$22 = "NOT YET",0,IF(A42&gt;YEAR('Payment Calculation Worksheet'!$D$22),0.2,0))</f>
        <v>0</v>
      </c>
      <c r="E42" s="64">
        <f>IF( 'Payment Calculation Worksheet'!$D$23 = "NOT YET",0,IF(A42&gt;YEAR('Payment Calculation Worksheet'!$D$23),0.2,0))</f>
        <v>0</v>
      </c>
      <c r="F42" s="149" t="e">
        <f t="shared" si="11"/>
        <v>#N/A</v>
      </c>
      <c r="G42" s="64">
        <f t="shared" si="12"/>
        <v>7.0000000000000007E-2</v>
      </c>
      <c r="H42" s="102" t="e">
        <f t="shared" si="13"/>
        <v>#N/A</v>
      </c>
      <c r="I42" s="104" t="e">
        <f t="shared" si="2"/>
        <v>#N/A</v>
      </c>
      <c r="J42" s="69" t="e">
        <f>ROUNDUP('Payment Calculation Worksheet'!D65,1)</f>
        <v>#N/A</v>
      </c>
      <c r="K42" s="71" t="e">
        <f t="shared" si="4"/>
        <v>#N/A</v>
      </c>
      <c r="L42" s="118" t="str">
        <f>'Payment Calculation Worksheet'!E65</f>
        <v>No Re-estimate Provided</v>
      </c>
      <c r="M42" s="121" t="str">
        <f t="shared" si="5"/>
        <v>No Re-estimate Provided</v>
      </c>
      <c r="N42" s="71" t="str">
        <f t="shared" si="6"/>
        <v>No Re-estimate Provided</v>
      </c>
      <c r="O42" s="117" t="e">
        <f>ROUNDUP('Payment Calculation Worksheet'!F65,1)</f>
        <v>#N/A</v>
      </c>
      <c r="P42" s="109" t="e">
        <f t="shared" si="7"/>
        <v>#N/A</v>
      </c>
      <c r="Q42" s="111" t="e">
        <f t="shared" si="8"/>
        <v>#N/A</v>
      </c>
    </row>
    <row r="43" spans="1:17" x14ac:dyDescent="0.35">
      <c r="A43" s="24" t="e">
        <f>'Payment Calculation Worksheet'!C66</f>
        <v>#N/A</v>
      </c>
      <c r="B43" s="63" t="e" cm="1">
        <f t="array" ref="B43">IF(altmwhrate &lt;&gt; "No Alternative Rate",IF(OR(authdate = altmwhdate, A43&gt; YEAR(altmwhdate)),altmwhrate, authprice),authprice)</f>
        <v>#N/A</v>
      </c>
      <c r="C43" s="64">
        <f t="shared" si="10"/>
        <v>0.8</v>
      </c>
      <c r="D43" s="64">
        <f>IF( 'Payment Calculation Worksheet'!$D$22 = "NOT YET",0,IF(A43&gt;YEAR('Payment Calculation Worksheet'!$D$22),0.2,0))</f>
        <v>0</v>
      </c>
      <c r="E43" s="64">
        <f>IF( 'Payment Calculation Worksheet'!$D$23 = "NOT YET",0,IF(A43&gt;YEAR('Payment Calculation Worksheet'!$D$23),0.2,0))</f>
        <v>0</v>
      </c>
      <c r="F43" s="149" t="e">
        <f t="shared" si="11"/>
        <v>#N/A</v>
      </c>
      <c r="G43" s="64">
        <f t="shared" si="12"/>
        <v>7.0000000000000007E-2</v>
      </c>
      <c r="H43" s="102" t="e">
        <f t="shared" si="13"/>
        <v>#N/A</v>
      </c>
      <c r="I43" s="104" t="e">
        <f t="shared" si="2"/>
        <v>#N/A</v>
      </c>
      <c r="J43" s="69" t="e">
        <f>ROUNDUP('Payment Calculation Worksheet'!D66,1)</f>
        <v>#N/A</v>
      </c>
      <c r="K43" s="71" t="e">
        <f t="shared" si="4"/>
        <v>#N/A</v>
      </c>
      <c r="L43" s="118" t="str">
        <f>'Payment Calculation Worksheet'!E66</f>
        <v>No Re-estimate Provided</v>
      </c>
      <c r="M43" s="121" t="str">
        <f t="shared" si="5"/>
        <v>No Re-estimate Provided</v>
      </c>
      <c r="N43" s="71" t="str">
        <f t="shared" si="6"/>
        <v>No Re-estimate Provided</v>
      </c>
      <c r="O43" s="117" t="e">
        <f>ROUNDUP('Payment Calculation Worksheet'!F66,1)</f>
        <v>#N/A</v>
      </c>
      <c r="P43" s="109" t="e">
        <f t="shared" si="7"/>
        <v>#N/A</v>
      </c>
      <c r="Q43" s="111" t="e">
        <f t="shared" si="8"/>
        <v>#N/A</v>
      </c>
    </row>
    <row r="44" spans="1:17" x14ac:dyDescent="0.35">
      <c r="A44" s="24" t="e">
        <f>'Payment Calculation Worksheet'!C67</f>
        <v>#N/A</v>
      </c>
      <c r="B44" s="63" t="e" cm="1">
        <f t="array" ref="B44">IF(altmwhrate &lt;&gt; "No Alternative Rate",IF(OR(authdate = altmwhdate, A44&gt; YEAR(altmwhdate)),altmwhrate, authprice),authprice)</f>
        <v>#N/A</v>
      </c>
      <c r="C44" s="64">
        <f t="shared" si="10"/>
        <v>0.8</v>
      </c>
      <c r="D44" s="64">
        <f>IF( 'Payment Calculation Worksheet'!$D$22 = "NOT YET",0,IF(A44&gt;YEAR('Payment Calculation Worksheet'!$D$22),0.2,0))</f>
        <v>0</v>
      </c>
      <c r="E44" s="64">
        <f>IF( 'Payment Calculation Worksheet'!$D$23 = "NOT YET",0,IF(A44&gt;YEAR('Payment Calculation Worksheet'!$D$23),0.2,0))</f>
        <v>0</v>
      </c>
      <c r="F44" s="149" t="e">
        <f t="shared" si="11"/>
        <v>#N/A</v>
      </c>
      <c r="G44" s="64">
        <f t="shared" si="12"/>
        <v>7.0000000000000007E-2</v>
      </c>
      <c r="H44" s="102" t="e">
        <f t="shared" si="13"/>
        <v>#N/A</v>
      </c>
      <c r="I44" s="104" t="e">
        <f t="shared" si="2"/>
        <v>#N/A</v>
      </c>
      <c r="J44" s="69" t="e">
        <f>ROUNDUP('Payment Calculation Worksheet'!D67,1)</f>
        <v>#N/A</v>
      </c>
      <c r="K44" s="71" t="e">
        <f t="shared" si="4"/>
        <v>#N/A</v>
      </c>
      <c r="L44" s="118" t="str">
        <f>'Payment Calculation Worksheet'!E67</f>
        <v>No Re-estimate Provided</v>
      </c>
      <c r="M44" s="121" t="str">
        <f t="shared" si="5"/>
        <v>No Re-estimate Provided</v>
      </c>
      <c r="N44" s="71" t="str">
        <f t="shared" si="6"/>
        <v>No Re-estimate Provided</v>
      </c>
      <c r="O44" s="117" t="e">
        <f>ROUNDUP('Payment Calculation Worksheet'!F67,1)</f>
        <v>#N/A</v>
      </c>
      <c r="P44" s="109" t="e">
        <f t="shared" si="7"/>
        <v>#N/A</v>
      </c>
      <c r="Q44" s="111" t="e">
        <f t="shared" si="8"/>
        <v>#N/A</v>
      </c>
    </row>
    <row r="45" spans="1:17" x14ac:dyDescent="0.35">
      <c r="A45" s="24" t="e">
        <f>'Payment Calculation Worksheet'!C68</f>
        <v>#N/A</v>
      </c>
      <c r="B45" s="63" t="e" cm="1">
        <f t="array" ref="B45">IF(altmwhrate &lt;&gt; "No Alternative Rate",IF(OR(authdate = altmwhdate, A45&gt; YEAR(altmwhdate)),altmwhrate, authprice),authprice)</f>
        <v>#N/A</v>
      </c>
      <c r="C45" s="64">
        <f t="shared" si="10"/>
        <v>0.8</v>
      </c>
      <c r="D45" s="64">
        <f>IF( 'Payment Calculation Worksheet'!$D$22 = "NOT YET",0,IF(A45&gt;YEAR('Payment Calculation Worksheet'!$D$22),0.2,0))</f>
        <v>0</v>
      </c>
      <c r="E45" s="64">
        <f>IF( 'Payment Calculation Worksheet'!$D$23 = "NOT YET",0,IF(A45&gt;YEAR('Payment Calculation Worksheet'!$D$23),0.2,0))</f>
        <v>0</v>
      </c>
      <c r="F45" s="149" t="e">
        <f t="shared" si="11"/>
        <v>#N/A</v>
      </c>
      <c r="G45" s="64">
        <f t="shared" si="12"/>
        <v>7.0000000000000007E-2</v>
      </c>
      <c r="H45" s="102" t="e">
        <f t="shared" si="13"/>
        <v>#N/A</v>
      </c>
      <c r="I45" s="104" t="e">
        <f t="shared" si="2"/>
        <v>#N/A</v>
      </c>
      <c r="J45" s="69" t="e">
        <f>ROUNDUP('Payment Calculation Worksheet'!D68,1)</f>
        <v>#N/A</v>
      </c>
      <c r="K45" s="71" t="e">
        <f t="shared" si="4"/>
        <v>#N/A</v>
      </c>
      <c r="L45" s="118" t="str">
        <f>'Payment Calculation Worksheet'!E68</f>
        <v>No Re-estimate Provided</v>
      </c>
      <c r="M45" s="121" t="str">
        <f t="shared" si="5"/>
        <v>No Re-estimate Provided</v>
      </c>
      <c r="N45" s="71" t="str">
        <f t="shared" si="6"/>
        <v>No Re-estimate Provided</v>
      </c>
      <c r="O45" s="117" t="e">
        <f>ROUNDUP('Payment Calculation Worksheet'!F68,1)</f>
        <v>#N/A</v>
      </c>
      <c r="P45" s="109" t="e">
        <f t="shared" si="7"/>
        <v>#N/A</v>
      </c>
      <c r="Q45" s="111" t="e">
        <f t="shared" si="8"/>
        <v>#N/A</v>
      </c>
    </row>
    <row r="46" spans="1:17" x14ac:dyDescent="0.35">
      <c r="A46" s="24" t="e">
        <f>'Payment Calculation Worksheet'!C69</f>
        <v>#N/A</v>
      </c>
      <c r="B46" s="63" t="e" cm="1">
        <f t="array" ref="B46">IF(altmwhrate &lt;&gt; "No Alternative Rate",IF(OR(authdate = altmwhdate, A46&gt; YEAR(altmwhdate)),altmwhrate, authprice),authprice)</f>
        <v>#N/A</v>
      </c>
      <c r="C46" s="64">
        <f t="shared" si="10"/>
        <v>0.8</v>
      </c>
      <c r="D46" s="64">
        <f>IF( 'Payment Calculation Worksheet'!$D$22 = "NOT YET",0,IF(A46&gt;YEAR('Payment Calculation Worksheet'!$D$22),0.2,0))</f>
        <v>0</v>
      </c>
      <c r="E46" s="64">
        <f>IF( 'Payment Calculation Worksheet'!$D$23 = "NOT YET",0,IF(A46&gt;YEAR('Payment Calculation Worksheet'!$D$23),0.2,0))</f>
        <v>0</v>
      </c>
      <c r="F46" s="149" t="e">
        <f t="shared" si="11"/>
        <v>#N/A</v>
      </c>
      <c r="G46" s="64">
        <f t="shared" si="12"/>
        <v>7.0000000000000007E-2</v>
      </c>
      <c r="H46" s="102" t="e">
        <f t="shared" si="13"/>
        <v>#N/A</v>
      </c>
      <c r="I46" s="104" t="e">
        <f t="shared" si="2"/>
        <v>#N/A</v>
      </c>
      <c r="J46" s="69" t="e">
        <f>ROUNDUP('Payment Calculation Worksheet'!D69,1)</f>
        <v>#N/A</v>
      </c>
      <c r="K46" s="71" t="e">
        <f t="shared" si="4"/>
        <v>#N/A</v>
      </c>
      <c r="L46" s="118" t="str">
        <f>'Payment Calculation Worksheet'!E69</f>
        <v>No Re-estimate Provided</v>
      </c>
      <c r="M46" s="121" t="str">
        <f t="shared" si="5"/>
        <v>No Re-estimate Provided</v>
      </c>
      <c r="N46" s="71" t="str">
        <f t="shared" si="6"/>
        <v>No Re-estimate Provided</v>
      </c>
      <c r="O46" s="117" t="e">
        <f>ROUNDUP('Payment Calculation Worksheet'!F69,1)</f>
        <v>#N/A</v>
      </c>
      <c r="P46" s="109" t="e">
        <f t="shared" si="7"/>
        <v>#N/A</v>
      </c>
      <c r="Q46" s="111" t="e">
        <f t="shared" si="8"/>
        <v>#N/A</v>
      </c>
    </row>
    <row r="47" spans="1:17" x14ac:dyDescent="0.35">
      <c r="A47" s="24" t="e">
        <f>'Payment Calculation Worksheet'!C70</f>
        <v>#N/A</v>
      </c>
      <c r="B47" s="63" t="e" cm="1">
        <f t="array" ref="B47">IF(altmwhrate &lt;&gt; "No Alternative Rate",IF(OR(authdate = altmwhdate, A47&gt; YEAR(altmwhdate)),altmwhrate, authprice),authprice)</f>
        <v>#N/A</v>
      </c>
      <c r="C47" s="64">
        <f t="shared" si="10"/>
        <v>0.8</v>
      </c>
      <c r="D47" s="64">
        <f>IF( 'Payment Calculation Worksheet'!$D$22 = "NOT YET",0,IF(A47&gt;YEAR('Payment Calculation Worksheet'!$D$22),0.2,0))</f>
        <v>0</v>
      </c>
      <c r="E47" s="64">
        <f>IF( 'Payment Calculation Worksheet'!$D$23 = "NOT YET",0,IF(A47&gt;YEAR('Payment Calculation Worksheet'!$D$23),0.2,0))</f>
        <v>0</v>
      </c>
      <c r="F47" s="149" t="e">
        <f t="shared" si="11"/>
        <v>#N/A</v>
      </c>
      <c r="G47" s="64">
        <f t="shared" si="12"/>
        <v>7.0000000000000007E-2</v>
      </c>
      <c r="H47" s="102" t="e">
        <f t="shared" si="13"/>
        <v>#N/A</v>
      </c>
      <c r="I47" s="104" t="e">
        <f t="shared" si="2"/>
        <v>#N/A</v>
      </c>
      <c r="J47" s="69" t="e">
        <f>ROUNDUP('Payment Calculation Worksheet'!D70,1)</f>
        <v>#N/A</v>
      </c>
      <c r="K47" s="71" t="e">
        <f t="shared" si="4"/>
        <v>#N/A</v>
      </c>
      <c r="L47" s="118" t="str">
        <f>'Payment Calculation Worksheet'!E70</f>
        <v>No Re-estimate Provided</v>
      </c>
      <c r="M47" s="121" t="str">
        <f t="shared" si="5"/>
        <v>No Re-estimate Provided</v>
      </c>
      <c r="N47" s="71" t="str">
        <f t="shared" si="6"/>
        <v>No Re-estimate Provided</v>
      </c>
      <c r="O47" s="117" t="e">
        <f>ROUNDUP('Payment Calculation Worksheet'!F70,1)</f>
        <v>#N/A</v>
      </c>
      <c r="P47" s="109" t="e">
        <f t="shared" si="7"/>
        <v>#N/A</v>
      </c>
      <c r="Q47" s="111" t="e">
        <f t="shared" si="8"/>
        <v>#N/A</v>
      </c>
    </row>
    <row r="48" spans="1:17" x14ac:dyDescent="0.35">
      <c r="A48" s="24" t="e">
        <f>'Payment Calculation Worksheet'!C71</f>
        <v>#N/A</v>
      </c>
      <c r="B48" s="63" t="e" cm="1">
        <f t="array" ref="B48">IF(altmwhrate &lt;&gt; "No Alternative Rate",IF(OR(authdate = altmwhdate, A48&gt; YEAR(altmwhdate)),altmwhrate, authprice),authprice)</f>
        <v>#N/A</v>
      </c>
      <c r="C48" s="64">
        <f t="shared" si="10"/>
        <v>0.8</v>
      </c>
      <c r="D48" s="64">
        <f>IF( 'Payment Calculation Worksheet'!$D$22 = "NOT YET",0,IF(A48&gt;YEAR('Payment Calculation Worksheet'!$D$22),0.2,0))</f>
        <v>0</v>
      </c>
      <c r="E48" s="64">
        <f>IF( 'Payment Calculation Worksheet'!$D$23 = "NOT YET",0,IF(A48&gt;YEAR('Payment Calculation Worksheet'!$D$23),0.2,0))</f>
        <v>0</v>
      </c>
      <c r="F48" s="149" t="e">
        <f t="shared" si="11"/>
        <v>#N/A</v>
      </c>
      <c r="G48" s="64">
        <f t="shared" si="12"/>
        <v>7.0000000000000007E-2</v>
      </c>
      <c r="H48" s="102" t="e">
        <f t="shared" si="13"/>
        <v>#N/A</v>
      </c>
      <c r="I48" s="104" t="e">
        <f t="shared" si="2"/>
        <v>#N/A</v>
      </c>
      <c r="J48" s="69" t="e">
        <f>ROUNDUP('Payment Calculation Worksheet'!D71,1)</f>
        <v>#N/A</v>
      </c>
      <c r="K48" s="71" t="e">
        <f t="shared" si="4"/>
        <v>#N/A</v>
      </c>
      <c r="L48" s="118" t="str">
        <f>'Payment Calculation Worksheet'!E71</f>
        <v>No Re-estimate Provided</v>
      </c>
      <c r="M48" s="121" t="str">
        <f t="shared" si="5"/>
        <v>No Re-estimate Provided</v>
      </c>
      <c r="N48" s="71" t="str">
        <f t="shared" si="6"/>
        <v>No Re-estimate Provided</v>
      </c>
      <c r="O48" s="117" t="e">
        <f>ROUNDUP('Payment Calculation Worksheet'!F71,1)</f>
        <v>#N/A</v>
      </c>
      <c r="P48" s="109" t="e">
        <f t="shared" si="7"/>
        <v>#N/A</v>
      </c>
      <c r="Q48" s="111" t="e">
        <f t="shared" si="8"/>
        <v>#N/A</v>
      </c>
    </row>
    <row r="49" spans="1:17" x14ac:dyDescent="0.35">
      <c r="A49" s="24" t="e">
        <f>'Payment Calculation Worksheet'!C72</f>
        <v>#N/A</v>
      </c>
      <c r="B49" s="63" t="e" cm="1">
        <f t="array" ref="B49">IF(altmwhrate &lt;&gt; "No Alternative Rate",IF(OR(authdate = altmwhdate, A49&gt; YEAR(altmwhdate)),altmwhrate, authprice),authprice)</f>
        <v>#N/A</v>
      </c>
      <c r="C49" s="64">
        <f t="shared" si="10"/>
        <v>0.8</v>
      </c>
      <c r="D49" s="64">
        <f>IF( 'Payment Calculation Worksheet'!$D$22 = "NOT YET",0,IF(A49&gt;YEAR('Payment Calculation Worksheet'!$D$22),0.2,0))</f>
        <v>0</v>
      </c>
      <c r="E49" s="64">
        <f>IF( 'Payment Calculation Worksheet'!$D$23 = "NOT YET",0,IF(A49&gt;YEAR('Payment Calculation Worksheet'!$D$23),0.2,0))</f>
        <v>0</v>
      </c>
      <c r="F49" s="149" t="e">
        <f t="shared" si="11"/>
        <v>#N/A</v>
      </c>
      <c r="G49" s="64">
        <f t="shared" si="12"/>
        <v>7.0000000000000007E-2</v>
      </c>
      <c r="H49" s="102" t="e">
        <f t="shared" si="13"/>
        <v>#N/A</v>
      </c>
      <c r="I49" s="104" t="e">
        <f t="shared" si="2"/>
        <v>#N/A</v>
      </c>
      <c r="J49" s="69" t="e">
        <f>ROUNDUP('Payment Calculation Worksheet'!D72,1)</f>
        <v>#N/A</v>
      </c>
      <c r="K49" s="71" t="e">
        <f t="shared" si="4"/>
        <v>#N/A</v>
      </c>
      <c r="L49" s="118" t="str">
        <f>'Payment Calculation Worksheet'!E72</f>
        <v>No Re-estimate Provided</v>
      </c>
      <c r="M49" s="121" t="str">
        <f t="shared" si="5"/>
        <v>No Re-estimate Provided</v>
      </c>
      <c r="N49" s="71" t="str">
        <f t="shared" si="6"/>
        <v>No Re-estimate Provided</v>
      </c>
      <c r="O49" s="117" t="e">
        <f>ROUNDUP('Payment Calculation Worksheet'!F72,1)</f>
        <v>#N/A</v>
      </c>
      <c r="P49" s="109" t="e">
        <f t="shared" si="7"/>
        <v>#N/A</v>
      </c>
      <c r="Q49" s="111" t="e">
        <f t="shared" si="8"/>
        <v>#N/A</v>
      </c>
    </row>
    <row r="50" spans="1:17" x14ac:dyDescent="0.35">
      <c r="A50" s="24" t="e">
        <f>'Payment Calculation Worksheet'!C73</f>
        <v>#N/A</v>
      </c>
      <c r="B50" s="63" t="e" cm="1">
        <f t="array" ref="B50">IF(altmwhrate &lt;&gt; "No Alternative Rate",IF(OR(authdate = altmwhdate, A50&gt; YEAR(altmwhdate)),altmwhrate, authprice),authprice)</f>
        <v>#N/A</v>
      </c>
      <c r="C50" s="64">
        <f t="shared" si="10"/>
        <v>0.8</v>
      </c>
      <c r="D50" s="64">
        <f>IF( 'Payment Calculation Worksheet'!$D$22 = "NOT YET",0,IF(A50&gt;YEAR('Payment Calculation Worksheet'!$D$22),0.2,0))</f>
        <v>0</v>
      </c>
      <c r="E50" s="64">
        <f>IF( 'Payment Calculation Worksheet'!$D$23 = "NOT YET",0,IF(A50&gt;YEAR('Payment Calculation Worksheet'!$D$23),0.2,0))</f>
        <v>0</v>
      </c>
      <c r="F50" s="149" t="e">
        <f t="shared" si="11"/>
        <v>#N/A</v>
      </c>
      <c r="G50" s="64">
        <f t="shared" si="12"/>
        <v>7.0000000000000007E-2</v>
      </c>
      <c r="H50" s="102" t="e">
        <f t="shared" si="13"/>
        <v>#N/A</v>
      </c>
      <c r="I50" s="104" t="e">
        <f t="shared" si="2"/>
        <v>#N/A</v>
      </c>
      <c r="J50" s="69" t="e">
        <f>ROUNDUP('Payment Calculation Worksheet'!D73,1)</f>
        <v>#N/A</v>
      </c>
      <c r="K50" s="71" t="e">
        <f t="shared" si="4"/>
        <v>#N/A</v>
      </c>
      <c r="L50" s="118" t="str">
        <f>'Payment Calculation Worksheet'!E73</f>
        <v>No Re-estimate Provided</v>
      </c>
      <c r="M50" s="121" t="str">
        <f t="shared" si="5"/>
        <v>No Re-estimate Provided</v>
      </c>
      <c r="N50" s="71" t="str">
        <f t="shared" si="6"/>
        <v>No Re-estimate Provided</v>
      </c>
      <c r="O50" s="117" t="e">
        <f>ROUNDUP('Payment Calculation Worksheet'!F73,1)</f>
        <v>#N/A</v>
      </c>
      <c r="P50" s="109" t="e">
        <f t="shared" si="7"/>
        <v>#N/A</v>
      </c>
      <c r="Q50" s="111" t="e">
        <f t="shared" si="8"/>
        <v>#N/A</v>
      </c>
    </row>
    <row r="51" spans="1:17" x14ac:dyDescent="0.35">
      <c r="A51" s="24" t="e">
        <f>'Payment Calculation Worksheet'!C74</f>
        <v>#N/A</v>
      </c>
      <c r="B51" s="63" t="e" cm="1">
        <f t="array" ref="B51">IF(altmwhrate &lt;&gt; "No Alternative Rate",IF(OR(authdate = altmwhdate, A51&gt; YEAR(altmwhdate)),altmwhrate, authprice),authprice)</f>
        <v>#N/A</v>
      </c>
      <c r="C51" s="64">
        <f t="shared" si="10"/>
        <v>0.8</v>
      </c>
      <c r="D51" s="64">
        <f>IF( 'Payment Calculation Worksheet'!$D$22 = "NOT YET",0,IF(A51&gt;YEAR('Payment Calculation Worksheet'!$D$22),0.2,0))</f>
        <v>0</v>
      </c>
      <c r="E51" s="64">
        <f>IF( 'Payment Calculation Worksheet'!$D$23 = "NOT YET",0,IF(A51&gt;YEAR('Payment Calculation Worksheet'!$D$23),0.2,0))</f>
        <v>0</v>
      </c>
      <c r="F51" s="149" t="e">
        <f t="shared" si="11"/>
        <v>#N/A</v>
      </c>
      <c r="G51" s="64">
        <f t="shared" si="12"/>
        <v>7.0000000000000007E-2</v>
      </c>
      <c r="H51" s="102" t="e">
        <f t="shared" si="13"/>
        <v>#N/A</v>
      </c>
      <c r="I51" s="104" t="e">
        <f t="shared" si="2"/>
        <v>#N/A</v>
      </c>
      <c r="J51" s="69" t="e">
        <f>ROUNDUP('Payment Calculation Worksheet'!D74,1)</f>
        <v>#N/A</v>
      </c>
      <c r="K51" s="71" t="e">
        <f t="shared" si="4"/>
        <v>#N/A</v>
      </c>
      <c r="L51" s="118" t="str">
        <f>'Payment Calculation Worksheet'!E74</f>
        <v>No Re-estimate Provided</v>
      </c>
      <c r="M51" s="121" t="str">
        <f t="shared" si="5"/>
        <v>No Re-estimate Provided</v>
      </c>
      <c r="N51" s="71" t="str">
        <f t="shared" si="6"/>
        <v>No Re-estimate Provided</v>
      </c>
      <c r="O51" s="117" t="e">
        <f>ROUNDUP('Payment Calculation Worksheet'!F74,1)</f>
        <v>#N/A</v>
      </c>
      <c r="P51" s="109" t="e">
        <f t="shared" si="7"/>
        <v>#N/A</v>
      </c>
      <c r="Q51" s="111" t="e">
        <f t="shared" si="8"/>
        <v>#N/A</v>
      </c>
    </row>
    <row r="52" spans="1:17" x14ac:dyDescent="0.35">
      <c r="A52" s="24" t="e">
        <f>'Payment Calculation Worksheet'!C75</f>
        <v>#N/A</v>
      </c>
      <c r="B52" s="63" t="e" cm="1">
        <f t="array" ref="B52">IF(altmwhrate &lt;&gt; "No Alternative Rate",IF(OR(authdate = altmwhdate, A52&gt; YEAR(altmwhdate)),altmwhrate, authprice),authprice)</f>
        <v>#N/A</v>
      </c>
      <c r="C52" s="64">
        <f t="shared" si="10"/>
        <v>0.8</v>
      </c>
      <c r="D52" s="64">
        <f>IF( 'Payment Calculation Worksheet'!$D$22 = "NOT YET",0,IF(A52&gt;YEAR('Payment Calculation Worksheet'!$D$22),0.2,0))</f>
        <v>0</v>
      </c>
      <c r="E52" s="64">
        <f>IF( 'Payment Calculation Worksheet'!$D$23 = "NOT YET",0,IF(A52&gt;YEAR('Payment Calculation Worksheet'!$D$23),0.2,0))</f>
        <v>0</v>
      </c>
      <c r="F52" s="149" t="e">
        <f t="shared" si="11"/>
        <v>#N/A</v>
      </c>
      <c r="G52" s="64">
        <f t="shared" si="12"/>
        <v>7.0000000000000007E-2</v>
      </c>
      <c r="H52" s="102" t="e">
        <f t="shared" si="13"/>
        <v>#N/A</v>
      </c>
      <c r="I52" s="104" t="e">
        <f t="shared" si="2"/>
        <v>#N/A</v>
      </c>
      <c r="J52" s="69" t="e">
        <f>ROUNDUP('Payment Calculation Worksheet'!D75,1)</f>
        <v>#N/A</v>
      </c>
      <c r="K52" s="71" t="e">
        <f t="shared" si="4"/>
        <v>#N/A</v>
      </c>
      <c r="L52" s="118" t="str">
        <f>'Payment Calculation Worksheet'!E75</f>
        <v>No Re-estimate Provided</v>
      </c>
      <c r="M52" s="121" t="str">
        <f t="shared" si="5"/>
        <v>No Re-estimate Provided</v>
      </c>
      <c r="N52" s="71" t="str">
        <f t="shared" si="6"/>
        <v>No Re-estimate Provided</v>
      </c>
      <c r="O52" s="117" t="e">
        <f>ROUNDUP('Payment Calculation Worksheet'!F75,1)</f>
        <v>#N/A</v>
      </c>
      <c r="P52" s="109" t="e">
        <f t="shared" si="7"/>
        <v>#N/A</v>
      </c>
      <c r="Q52" s="111" t="e">
        <f t="shared" si="8"/>
        <v>#N/A</v>
      </c>
    </row>
    <row r="53" spans="1:17" x14ac:dyDescent="0.35">
      <c r="A53" s="24" t="e">
        <f>'Payment Calculation Worksheet'!C76</f>
        <v>#N/A</v>
      </c>
      <c r="B53" s="63" t="e" cm="1">
        <f t="array" ref="B53">IF(altmwhrate &lt;&gt; "No Alternative Rate",IF(OR(authdate = altmwhdate, A53&gt; YEAR(altmwhdate)),altmwhrate, authprice),authprice)</f>
        <v>#N/A</v>
      </c>
      <c r="C53" s="64">
        <f t="shared" si="10"/>
        <v>0.8</v>
      </c>
      <c r="D53" s="64">
        <f>IF( 'Payment Calculation Worksheet'!$D$22 = "NOT YET",0,IF(A53&gt;YEAR('Payment Calculation Worksheet'!$D$22),0.2,0))</f>
        <v>0</v>
      </c>
      <c r="E53" s="64">
        <f>IF( 'Payment Calculation Worksheet'!$D$23 = "NOT YET",0,IF(A53&gt;YEAR('Payment Calculation Worksheet'!$D$23),0.2,0))</f>
        <v>0</v>
      </c>
      <c r="F53" s="149" t="e">
        <f t="shared" si="11"/>
        <v>#N/A</v>
      </c>
      <c r="G53" s="64">
        <f t="shared" si="12"/>
        <v>7.0000000000000007E-2</v>
      </c>
      <c r="H53" s="102" t="e">
        <f t="shared" si="13"/>
        <v>#N/A</v>
      </c>
      <c r="I53" s="104" t="e">
        <f t="shared" si="2"/>
        <v>#N/A</v>
      </c>
      <c r="J53" s="69" t="e">
        <f>ROUNDUP('Payment Calculation Worksheet'!D76,1)</f>
        <v>#N/A</v>
      </c>
      <c r="K53" s="71" t="e">
        <f t="shared" si="4"/>
        <v>#N/A</v>
      </c>
      <c r="L53" s="118" t="str">
        <f>'Payment Calculation Worksheet'!E76</f>
        <v>No Re-estimate Provided</v>
      </c>
      <c r="M53" s="121" t="str">
        <f t="shared" si="5"/>
        <v>No Re-estimate Provided</v>
      </c>
      <c r="N53" s="71" t="str">
        <f t="shared" si="6"/>
        <v>No Re-estimate Provided</v>
      </c>
      <c r="O53" s="117" t="e">
        <f>ROUNDUP('Payment Calculation Worksheet'!F76,1)</f>
        <v>#N/A</v>
      </c>
      <c r="P53" s="109" t="e">
        <f t="shared" si="7"/>
        <v>#N/A</v>
      </c>
      <c r="Q53" s="111" t="e">
        <f t="shared" si="8"/>
        <v>#N/A</v>
      </c>
    </row>
    <row r="54" spans="1:17" x14ac:dyDescent="0.35">
      <c r="A54" s="24" t="e">
        <f>'Payment Calculation Worksheet'!C77</f>
        <v>#N/A</v>
      </c>
      <c r="B54" s="63" t="e" cm="1">
        <f t="array" ref="B54">IF(altmwhrate &lt;&gt; "No Alternative Rate",IF(OR(authdate = altmwhdate, A54&gt; YEAR(altmwhdate)),altmwhrate, authprice),authprice)</f>
        <v>#N/A</v>
      </c>
      <c r="C54" s="64">
        <f t="shared" si="10"/>
        <v>0.8</v>
      </c>
      <c r="D54" s="64">
        <f>IF( 'Payment Calculation Worksheet'!$D$22 = "NOT YET",0,IF(A54&gt;YEAR('Payment Calculation Worksheet'!$D$22),0.2,0))</f>
        <v>0</v>
      </c>
      <c r="E54" s="64">
        <f>IF( 'Payment Calculation Worksheet'!$D$23 = "NOT YET",0,IF(A54&gt;YEAR('Payment Calculation Worksheet'!$D$23),0.2,0))</f>
        <v>0</v>
      </c>
      <c r="F54" s="149" t="e">
        <f t="shared" si="11"/>
        <v>#N/A</v>
      </c>
      <c r="G54" s="64">
        <f t="shared" si="12"/>
        <v>7.0000000000000007E-2</v>
      </c>
      <c r="H54" s="102" t="e">
        <f t="shared" si="13"/>
        <v>#N/A</v>
      </c>
      <c r="I54" s="104" t="e">
        <f t="shared" si="2"/>
        <v>#N/A</v>
      </c>
      <c r="J54" s="69" t="e">
        <f>ROUNDUP('Payment Calculation Worksheet'!D77,1)</f>
        <v>#N/A</v>
      </c>
      <c r="K54" s="71" t="e">
        <f t="shared" si="4"/>
        <v>#N/A</v>
      </c>
      <c r="L54" s="118" t="str">
        <f>'Payment Calculation Worksheet'!E77</f>
        <v>No Re-estimate Provided</v>
      </c>
      <c r="M54" s="121" t="str">
        <f t="shared" si="5"/>
        <v>No Re-estimate Provided</v>
      </c>
      <c r="N54" s="71" t="str">
        <f t="shared" si="6"/>
        <v>No Re-estimate Provided</v>
      </c>
      <c r="O54" s="117" t="e">
        <f>ROUNDUP('Payment Calculation Worksheet'!F77,1)</f>
        <v>#N/A</v>
      </c>
      <c r="P54" s="109" t="e">
        <f t="shared" si="7"/>
        <v>#N/A</v>
      </c>
      <c r="Q54" s="111" t="e">
        <f t="shared" si="8"/>
        <v>#N/A</v>
      </c>
    </row>
    <row r="55" spans="1:17" x14ac:dyDescent="0.35">
      <c r="A55" s="24" t="e">
        <f>'Payment Calculation Worksheet'!C78</f>
        <v>#N/A</v>
      </c>
      <c r="B55" s="63" t="e" cm="1">
        <f t="array" ref="B55">IF(altmwhrate &lt;&gt; "No Alternative Rate",IF(OR(authdate = altmwhdate, A55&gt; YEAR(altmwhdate)),altmwhrate, authprice),authprice)</f>
        <v>#N/A</v>
      </c>
      <c r="C55" s="64">
        <f t="shared" si="10"/>
        <v>0.8</v>
      </c>
      <c r="D55" s="64">
        <f>IF( 'Payment Calculation Worksheet'!$D$22 = "NOT YET",0,IF(A55&gt;YEAR('Payment Calculation Worksheet'!$D$22),0.2,0))</f>
        <v>0</v>
      </c>
      <c r="E55" s="64">
        <f>IF( 'Payment Calculation Worksheet'!$D$23 = "NOT YET",0,IF(A55&gt;YEAR('Payment Calculation Worksheet'!$D$23),0.2,0))</f>
        <v>0</v>
      </c>
      <c r="F55" s="149" t="e">
        <f t="shared" si="11"/>
        <v>#N/A</v>
      </c>
      <c r="G55" s="64">
        <f t="shared" si="12"/>
        <v>7.0000000000000007E-2</v>
      </c>
      <c r="H55" s="102" t="e">
        <f t="shared" si="13"/>
        <v>#N/A</v>
      </c>
      <c r="I55" s="104" t="e">
        <f t="shared" si="2"/>
        <v>#N/A</v>
      </c>
      <c r="J55" s="69" t="e">
        <f>ROUNDUP('Payment Calculation Worksheet'!D78,1)</f>
        <v>#N/A</v>
      </c>
      <c r="K55" s="71" t="e">
        <f t="shared" si="4"/>
        <v>#N/A</v>
      </c>
      <c r="L55" s="118" t="str">
        <f>'Payment Calculation Worksheet'!E78</f>
        <v>No Re-estimate Provided</v>
      </c>
      <c r="M55" s="121" t="str">
        <f t="shared" si="5"/>
        <v>No Re-estimate Provided</v>
      </c>
      <c r="N55" s="71" t="str">
        <f t="shared" si="6"/>
        <v>No Re-estimate Provided</v>
      </c>
      <c r="O55" s="117" t="e">
        <f>ROUNDUP('Payment Calculation Worksheet'!F78,1)</f>
        <v>#N/A</v>
      </c>
      <c r="P55" s="109" t="e">
        <f t="shared" si="7"/>
        <v>#N/A</v>
      </c>
      <c r="Q55" s="111" t="e">
        <f t="shared" si="8"/>
        <v>#N/A</v>
      </c>
    </row>
    <row r="56" spans="1:17" x14ac:dyDescent="0.35">
      <c r="A56" s="24" t="e">
        <f>'Payment Calculation Worksheet'!C79</f>
        <v>#N/A</v>
      </c>
      <c r="B56" s="63" t="e" cm="1">
        <f t="array" ref="B56">IF(altmwhrate &lt;&gt; "No Alternative Rate",IF(OR(authdate = altmwhdate, A56&gt; YEAR(altmwhdate)),altmwhrate, authprice),authprice)</f>
        <v>#N/A</v>
      </c>
      <c r="C56" s="64">
        <f t="shared" si="10"/>
        <v>0.8</v>
      </c>
      <c r="D56" s="64">
        <f>IF( 'Payment Calculation Worksheet'!$D$22 = "NOT YET",0,IF(A56&gt;YEAR('Payment Calculation Worksheet'!$D$22),0.2,0))</f>
        <v>0</v>
      </c>
      <c r="E56" s="64">
        <f>IF( 'Payment Calculation Worksheet'!$D$23 = "NOT YET",0,IF(A56&gt;YEAR('Payment Calculation Worksheet'!$D$23),0.2,0))</f>
        <v>0</v>
      </c>
      <c r="F56" s="149" t="e">
        <f t="shared" si="11"/>
        <v>#N/A</v>
      </c>
      <c r="G56" s="64">
        <f t="shared" si="12"/>
        <v>7.0000000000000007E-2</v>
      </c>
      <c r="H56" s="102" t="e">
        <f t="shared" ref="H56" si="14">B56*F56*share*(1-mwhred)*(1-D56)*(1-E56)</f>
        <v>#N/A</v>
      </c>
      <c r="I56" s="104" t="e">
        <f t="shared" ref="I56" si="15">A56</f>
        <v>#N/A</v>
      </c>
      <c r="J56" s="69" t="e">
        <f>ROUNDUP('Payment Calculation Worksheet'!D79,1)</f>
        <v>#N/A</v>
      </c>
      <c r="K56" s="71" t="e">
        <f t="shared" ref="K56" si="16">ROUNDUP(J56*H56,2)</f>
        <v>#N/A</v>
      </c>
      <c r="L56" s="118" t="str">
        <f>'Payment Calculation Worksheet'!E79</f>
        <v>No Re-estimate Provided</v>
      </c>
      <c r="M56" s="121" t="str">
        <f t="shared" si="5"/>
        <v>No Re-estimate Provided</v>
      </c>
      <c r="N56" s="71" t="str">
        <f t="shared" ref="N56" si="17">IF(M56="No Re-estimate Provided","No Re-estimate Provided",ROUNDUP(L56*H56,2))</f>
        <v>No Re-estimate Provided</v>
      </c>
      <c r="O56" s="117" t="e">
        <f>ROUNDUP('Payment Calculation Worksheet'!F79,1)</f>
        <v>#N/A</v>
      </c>
      <c r="P56" s="109" t="e">
        <f t="shared" ref="P56" si="18">O56*H56</f>
        <v>#N/A</v>
      </c>
      <c r="Q56" s="111" t="e">
        <f t="shared" si="8"/>
        <v>#N/A</v>
      </c>
    </row>
    <row r="57" spans="1:17" x14ac:dyDescent="0.35">
      <c r="A57">
        <f>'Payment Calculation Worksheet'!C81</f>
        <v>0</v>
      </c>
      <c r="J57" s="4"/>
      <c r="K57" s="5"/>
      <c r="L57" s="5"/>
      <c r="M57" s="5"/>
      <c r="N57" s="5"/>
      <c r="O57" s="5"/>
      <c r="P57" s="5"/>
    </row>
    <row r="58" spans="1:17" x14ac:dyDescent="0.35">
      <c r="A58">
        <f>'Payment Calculation Worksheet'!C82</f>
        <v>0</v>
      </c>
      <c r="J58" s="4"/>
      <c r="K58" s="5"/>
      <c r="L58" s="5"/>
      <c r="M58" s="5"/>
      <c r="N58" s="5"/>
      <c r="O58" s="5"/>
      <c r="P58" s="5"/>
    </row>
    <row r="59" spans="1:17" x14ac:dyDescent="0.35">
      <c r="A59">
        <f>'Payment Calculation Worksheet'!C83</f>
        <v>0</v>
      </c>
      <c r="J59" s="4"/>
      <c r="K59" s="5"/>
      <c r="L59" s="5"/>
      <c r="M59" s="5"/>
      <c r="N59" s="5"/>
      <c r="O59" s="5"/>
      <c r="P59" s="5"/>
    </row>
    <row r="60" spans="1:17" x14ac:dyDescent="0.35">
      <c r="A60">
        <f>'Payment Calculation Worksheet'!C84</f>
        <v>0</v>
      </c>
      <c r="J60" s="4"/>
      <c r="K60" s="5"/>
      <c r="L60" s="5"/>
      <c r="M60" s="5"/>
      <c r="N60" s="5"/>
      <c r="O60" s="5"/>
      <c r="P60" s="5"/>
    </row>
    <row r="61" spans="1:17" x14ac:dyDescent="0.35">
      <c r="A61">
        <f>'Payment Calculation Worksheet'!C85</f>
        <v>0</v>
      </c>
      <c r="J61" s="4"/>
      <c r="K61" s="5"/>
      <c r="L61" s="5"/>
      <c r="M61" s="5"/>
      <c r="N61" s="5"/>
      <c r="O61" s="5"/>
      <c r="P61" s="5"/>
    </row>
    <row r="62" spans="1:17" x14ac:dyDescent="0.35">
      <c r="A62">
        <f>'Payment Calculation Worksheet'!C86</f>
        <v>0</v>
      </c>
      <c r="J62" s="4"/>
      <c r="K62" s="5"/>
      <c r="L62" s="5"/>
      <c r="M62" s="5"/>
      <c r="N62" s="5"/>
      <c r="O62" s="5"/>
      <c r="P62" s="5"/>
    </row>
    <row r="63" spans="1:17" x14ac:dyDescent="0.35">
      <c r="A63">
        <f>'Payment Calculation Worksheet'!C87</f>
        <v>0</v>
      </c>
      <c r="J63" s="4"/>
      <c r="K63" s="5"/>
      <c r="L63" s="5"/>
      <c r="M63" s="5"/>
      <c r="N63" s="5"/>
      <c r="O63" s="5"/>
      <c r="P63" s="5"/>
    </row>
    <row r="64" spans="1:17" x14ac:dyDescent="0.35">
      <c r="A64">
        <f>'Payment Calculation Worksheet'!C88</f>
        <v>0</v>
      </c>
      <c r="J64" s="4"/>
      <c r="K64" s="5"/>
      <c r="L64" s="5"/>
      <c r="M64" s="5"/>
      <c r="N64" s="5"/>
      <c r="O64" s="5"/>
      <c r="P64" s="5"/>
    </row>
    <row r="65" spans="1:16" x14ac:dyDescent="0.35">
      <c r="A65">
        <f>'Payment Calculation Worksheet'!C89</f>
        <v>0</v>
      </c>
      <c r="J65" s="4"/>
      <c r="K65" s="5"/>
      <c r="L65" s="5"/>
      <c r="M65" s="5"/>
      <c r="N65" s="5"/>
      <c r="O65" s="5"/>
      <c r="P65" s="5"/>
    </row>
    <row r="66" spans="1:16" x14ac:dyDescent="0.35">
      <c r="A66">
        <f>'Payment Calculation Worksheet'!C90</f>
        <v>0</v>
      </c>
      <c r="J66" s="4"/>
      <c r="K66" s="5"/>
      <c r="L66" s="5"/>
      <c r="M66" s="5"/>
      <c r="N66" s="5"/>
      <c r="O66" s="5"/>
      <c r="P66" s="5"/>
    </row>
    <row r="67" spans="1:16" x14ac:dyDescent="0.35">
      <c r="A67">
        <f>'Payment Calculation Worksheet'!C91</f>
        <v>0</v>
      </c>
      <c r="J67" s="4"/>
      <c r="K67" s="5"/>
      <c r="L67" s="5"/>
      <c r="M67" s="5"/>
      <c r="N67" s="5"/>
      <c r="O67" s="5"/>
      <c r="P67" s="5"/>
    </row>
    <row r="68" spans="1:16" x14ac:dyDescent="0.35">
      <c r="A68">
        <f>'Payment Calculation Worksheet'!C92</f>
        <v>0</v>
      </c>
      <c r="J68" s="4"/>
      <c r="K68" s="5"/>
      <c r="L68" s="5"/>
      <c r="M68" s="5"/>
      <c r="N68" s="5"/>
      <c r="O68" s="5"/>
      <c r="P68" s="5"/>
    </row>
    <row r="69" spans="1:16" x14ac:dyDescent="0.35">
      <c r="A69">
        <f>'Payment Calculation Worksheet'!C93</f>
        <v>0</v>
      </c>
      <c r="J69" s="4"/>
      <c r="K69" s="5"/>
      <c r="L69" s="5"/>
      <c r="M69" s="5"/>
      <c r="N69" s="5"/>
      <c r="O69" s="5"/>
      <c r="P69" s="5"/>
    </row>
    <row r="70" spans="1:16" x14ac:dyDescent="0.35">
      <c r="A70">
        <f>'Payment Calculation Worksheet'!C94</f>
        <v>0</v>
      </c>
      <c r="J70" s="4"/>
      <c r="K70" s="5"/>
      <c r="L70" s="5"/>
      <c r="M70" s="5"/>
      <c r="N70" s="5"/>
      <c r="O70" s="5"/>
      <c r="P70" s="5"/>
    </row>
    <row r="71" spans="1:16" x14ac:dyDescent="0.35">
      <c r="A71">
        <f>'Payment Calculation Worksheet'!C95</f>
        <v>0</v>
      </c>
      <c r="J71" s="4"/>
      <c r="K71" s="5"/>
      <c r="L71" s="5"/>
      <c r="M71" s="5"/>
      <c r="N71" s="5"/>
      <c r="O71" s="5"/>
      <c r="P71" s="5"/>
    </row>
    <row r="72" spans="1:16" x14ac:dyDescent="0.35">
      <c r="A72">
        <f>'Payment Calculation Worksheet'!C96</f>
        <v>0</v>
      </c>
      <c r="J72" s="4"/>
      <c r="K72" s="5"/>
      <c r="L72" s="5"/>
      <c r="M72" s="5"/>
      <c r="N72" s="5"/>
      <c r="O72" s="5"/>
      <c r="P72" s="5"/>
    </row>
  </sheetData>
  <mergeCells count="3">
    <mergeCell ref="J4:K4"/>
    <mergeCell ref="L4:N4"/>
    <mergeCell ref="O4:Q4"/>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BF7B7-CF5F-4338-956F-0496705F81CF}">
  <dimension ref="C3:L56"/>
  <sheetViews>
    <sheetView zoomScale="130" zoomScaleNormal="130" workbookViewId="0">
      <selection activeCell="E6" sqref="E6"/>
    </sheetView>
  </sheetViews>
  <sheetFormatPr defaultRowHeight="14.5" x14ac:dyDescent="0.35"/>
  <cols>
    <col min="3" max="3" width="17.26953125" customWidth="1"/>
    <col min="4" max="4" width="7.54296875" customWidth="1"/>
    <col min="5" max="5" width="17" customWidth="1"/>
    <col min="6" max="6" width="22.81640625" customWidth="1"/>
    <col min="7" max="7" width="18.54296875" customWidth="1"/>
    <col min="8" max="8" width="6" customWidth="1"/>
    <col min="9" max="9" width="15.1796875" customWidth="1"/>
    <col min="10" max="10" width="4.1796875" customWidth="1"/>
    <col min="11" max="11" width="38.81640625" bestFit="1" customWidth="1"/>
    <col min="12" max="12" width="16.81640625" bestFit="1" customWidth="1"/>
  </cols>
  <sheetData>
    <row r="3" spans="3:12" ht="15" thickBot="1" x14ac:dyDescent="0.4">
      <c r="F3" s="151"/>
    </row>
    <row r="4" spans="3:12" ht="16" thickBot="1" x14ac:dyDescent="0.4">
      <c r="C4" s="23"/>
      <c r="D4" s="23"/>
      <c r="E4" s="38"/>
      <c r="F4" s="38"/>
      <c r="G4" s="38"/>
      <c r="H4" s="214" t="s">
        <v>167</v>
      </c>
      <c r="I4" s="219"/>
      <c r="J4" s="219"/>
      <c r="K4" s="219"/>
      <c r="L4" s="215"/>
    </row>
    <row r="5" spans="3:12" ht="58" x14ac:dyDescent="0.35">
      <c r="C5" s="73" t="s">
        <v>168</v>
      </c>
      <c r="D5" s="72" t="s">
        <v>78</v>
      </c>
      <c r="E5" s="75" t="s">
        <v>169</v>
      </c>
      <c r="F5" s="75" t="s">
        <v>170</v>
      </c>
      <c r="G5" s="75" t="s">
        <v>171</v>
      </c>
      <c r="H5" s="107"/>
      <c r="I5" s="150" t="s">
        <v>172</v>
      </c>
      <c r="J5" s="107"/>
      <c r="K5" s="153" t="s">
        <v>173</v>
      </c>
      <c r="L5" s="108" t="s">
        <v>174</v>
      </c>
    </row>
    <row r="6" spans="3:12" x14ac:dyDescent="0.35">
      <c r="C6" s="74" t="e">
        <f>'HIDDEN Rent calc'!B9</f>
        <v>#N/A</v>
      </c>
      <c r="D6" s="72">
        <f>'Payment Calculation Worksheet'!C29</f>
        <v>1900</v>
      </c>
      <c r="E6" s="66" t="e">
        <f>MAX(C6,'HIDDEN MWh Fee Calculation'!K6)</f>
        <v>#N/A</v>
      </c>
      <c r="F6" s="66" t="str">
        <f>IF('HIDDEN MWh Fee Calculation'!N6&lt;&gt;"No Re-estimate Provided",MAX(C6,'HIDDEN MWh Fee Calculation'!N6),"No Re-estimate Provided")</f>
        <v>No Re-estimate Provided</v>
      </c>
      <c r="G6" s="66" t="e">
        <f>IF('HIDDEN MWh Fee Calculation'!L6="No Re-estimate Provided",E6,F6)</f>
        <v>#N/A</v>
      </c>
      <c r="H6" s="106"/>
      <c r="I6" s="63" t="e">
        <f>'HIDDEN MWh Fee Calculation'!Q6</f>
        <v>#N/A</v>
      </c>
      <c r="J6" s="65"/>
      <c r="K6" s="66" t="e">
        <f>MAX(I6,C6)</f>
        <v>#N/A</v>
      </c>
      <c r="L6" s="67" t="e">
        <f>IF(K6=G6,"no","yes")</f>
        <v>#N/A</v>
      </c>
    </row>
    <row r="7" spans="3:12" x14ac:dyDescent="0.35">
      <c r="C7" s="74" t="e">
        <f>'HIDDEN Rent calc'!B10</f>
        <v>#N/A</v>
      </c>
      <c r="D7" s="72" t="e">
        <f>'Payment Calculation Worksheet'!C30</f>
        <v>#N/A</v>
      </c>
      <c r="E7" s="66" t="e">
        <f>MAX(C7,'HIDDEN MWh Fee Calculation'!K7)</f>
        <v>#N/A</v>
      </c>
      <c r="F7" s="66" t="str">
        <f>IF('HIDDEN MWh Fee Calculation'!N7&lt;&gt;"No Re-estimate Provided",MAX(C7,'HIDDEN MWh Fee Calculation'!N7),"No Re-estimate Provided")</f>
        <v>No Re-estimate Provided</v>
      </c>
      <c r="G7" s="66" t="e">
        <f>IF('HIDDEN MWh Fee Calculation'!L7="No Re-estimate Provided",E7,F7)</f>
        <v>#N/A</v>
      </c>
      <c r="H7" s="106"/>
      <c r="I7" s="63" t="e">
        <f>'HIDDEN MWh Fee Calculation'!Q7</f>
        <v>#N/A</v>
      </c>
      <c r="J7" s="65"/>
      <c r="K7" s="66" t="e">
        <f t="shared" ref="K7:K55" si="0">MAX(I7,C7)</f>
        <v>#N/A</v>
      </c>
      <c r="L7" s="67" t="e">
        <f t="shared" ref="L7:L55" si="1">IF(K7=G7,"no","yes")</f>
        <v>#N/A</v>
      </c>
    </row>
    <row r="8" spans="3:12" x14ac:dyDescent="0.35">
      <c r="C8" s="74" t="e">
        <f>'HIDDEN Rent calc'!B11</f>
        <v>#N/A</v>
      </c>
      <c r="D8" s="72" t="e">
        <f>'Payment Calculation Worksheet'!C31</f>
        <v>#N/A</v>
      </c>
      <c r="E8" s="66" t="e">
        <f>MAX(C8,'HIDDEN MWh Fee Calculation'!K8)</f>
        <v>#N/A</v>
      </c>
      <c r="F8" s="66" t="str">
        <f>IF('HIDDEN MWh Fee Calculation'!N8&lt;&gt;"No Re-estimate Provided",MAX(C8,'HIDDEN MWh Fee Calculation'!N8),"No Re-estimate Provided")</f>
        <v>No Re-estimate Provided</v>
      </c>
      <c r="G8" s="66" t="e">
        <f>IF('HIDDEN MWh Fee Calculation'!L8="No Re-estimate Provided",E8,F8)</f>
        <v>#N/A</v>
      </c>
      <c r="H8" s="106"/>
      <c r="I8" s="63" t="e">
        <f>'HIDDEN MWh Fee Calculation'!Q8</f>
        <v>#N/A</v>
      </c>
      <c r="J8" s="65"/>
      <c r="K8" s="66" t="e">
        <f t="shared" si="0"/>
        <v>#N/A</v>
      </c>
      <c r="L8" s="67" t="e">
        <f t="shared" si="1"/>
        <v>#N/A</v>
      </c>
    </row>
    <row r="9" spans="3:12" x14ac:dyDescent="0.35">
      <c r="C9" s="74" t="e">
        <f>'HIDDEN Rent calc'!B12</f>
        <v>#N/A</v>
      </c>
      <c r="D9" s="72" t="e">
        <f>'Payment Calculation Worksheet'!C32</f>
        <v>#N/A</v>
      </c>
      <c r="E9" s="66" t="e">
        <f>MAX(C9,'HIDDEN MWh Fee Calculation'!K9)</f>
        <v>#N/A</v>
      </c>
      <c r="F9" s="66" t="str">
        <f>IF('HIDDEN MWh Fee Calculation'!N9&lt;&gt;"No Re-estimate Provided",MAX(C9,'HIDDEN MWh Fee Calculation'!N9),"No Re-estimate Provided")</f>
        <v>No Re-estimate Provided</v>
      </c>
      <c r="G9" s="66" t="e">
        <f>IF('HIDDEN MWh Fee Calculation'!L9="No Re-estimate Provided",E9,F9)</f>
        <v>#N/A</v>
      </c>
      <c r="H9" s="106"/>
      <c r="I9" s="63" t="e">
        <f>'HIDDEN MWh Fee Calculation'!Q9</f>
        <v>#N/A</v>
      </c>
      <c r="J9" s="65"/>
      <c r="K9" s="66" t="e">
        <f t="shared" si="0"/>
        <v>#N/A</v>
      </c>
      <c r="L9" s="67" t="e">
        <f>IF(K9=G9,"no","yes")</f>
        <v>#N/A</v>
      </c>
    </row>
    <row r="10" spans="3:12" x14ac:dyDescent="0.35">
      <c r="C10" s="74" t="e">
        <f>'HIDDEN Rent calc'!B13</f>
        <v>#N/A</v>
      </c>
      <c r="D10" s="72" t="e">
        <f>'Payment Calculation Worksheet'!C33</f>
        <v>#N/A</v>
      </c>
      <c r="E10" s="66" t="e">
        <f>MAX(C10,'HIDDEN MWh Fee Calculation'!K10)</f>
        <v>#N/A</v>
      </c>
      <c r="F10" s="66" t="str">
        <f>IF('HIDDEN MWh Fee Calculation'!N10&lt;&gt;"No Re-estimate Provided",MAX(C10,'HIDDEN MWh Fee Calculation'!N10),"No Re-estimate Provided")</f>
        <v>No Re-estimate Provided</v>
      </c>
      <c r="G10" s="66" t="e">
        <f>IF('HIDDEN MWh Fee Calculation'!L10="No Re-estimate Provided",E10,F10)</f>
        <v>#N/A</v>
      </c>
      <c r="H10" s="106"/>
      <c r="I10" s="63" t="e">
        <f>'HIDDEN MWh Fee Calculation'!Q10</f>
        <v>#N/A</v>
      </c>
      <c r="J10" s="65"/>
      <c r="K10" s="66" t="e">
        <f t="shared" si="0"/>
        <v>#N/A</v>
      </c>
      <c r="L10" s="67" t="e">
        <f t="shared" si="1"/>
        <v>#N/A</v>
      </c>
    </row>
    <row r="11" spans="3:12" x14ac:dyDescent="0.35">
      <c r="C11" s="74" t="e">
        <f>'HIDDEN Rent calc'!B14</f>
        <v>#N/A</v>
      </c>
      <c r="D11" s="72" t="e">
        <f>'Payment Calculation Worksheet'!C34</f>
        <v>#N/A</v>
      </c>
      <c r="E11" s="66" t="e">
        <f>MAX(C11,'HIDDEN MWh Fee Calculation'!K11)</f>
        <v>#N/A</v>
      </c>
      <c r="F11" s="66" t="str">
        <f>IF('HIDDEN MWh Fee Calculation'!N11&lt;&gt;"No Re-estimate Provided",MAX(C11,'HIDDEN MWh Fee Calculation'!N11),"No Re-estimate Provided")</f>
        <v>No Re-estimate Provided</v>
      </c>
      <c r="G11" s="66" t="e">
        <f>IF('HIDDEN MWh Fee Calculation'!L11="No Re-estimate Provided",E11,F11)</f>
        <v>#N/A</v>
      </c>
      <c r="H11" s="106"/>
      <c r="I11" s="63" t="e">
        <f>'HIDDEN MWh Fee Calculation'!Q11</f>
        <v>#N/A</v>
      </c>
      <c r="J11" s="65"/>
      <c r="K11" s="66" t="e">
        <f t="shared" si="0"/>
        <v>#N/A</v>
      </c>
      <c r="L11" s="67" t="e">
        <f t="shared" si="1"/>
        <v>#N/A</v>
      </c>
    </row>
    <row r="12" spans="3:12" x14ac:dyDescent="0.35">
      <c r="C12" s="74" t="e">
        <f>'HIDDEN Rent calc'!B15</f>
        <v>#N/A</v>
      </c>
      <c r="D12" s="72" t="e">
        <f>'Payment Calculation Worksheet'!C35</f>
        <v>#N/A</v>
      </c>
      <c r="E12" s="66" t="e">
        <f>MAX(C12,'HIDDEN MWh Fee Calculation'!K12)</f>
        <v>#N/A</v>
      </c>
      <c r="F12" s="66" t="str">
        <f>IF('HIDDEN MWh Fee Calculation'!N12&lt;&gt;"No Re-estimate Provided",MAX(C12,'HIDDEN MWh Fee Calculation'!N12),"No Re-estimate Provided")</f>
        <v>No Re-estimate Provided</v>
      </c>
      <c r="G12" s="66" t="e">
        <f>IF('HIDDEN MWh Fee Calculation'!L12="No Re-estimate Provided",E12,F12)</f>
        <v>#N/A</v>
      </c>
      <c r="H12" s="106"/>
      <c r="I12" s="63" t="e">
        <f>'HIDDEN MWh Fee Calculation'!Q12</f>
        <v>#N/A</v>
      </c>
      <c r="J12" s="65"/>
      <c r="K12" s="66" t="e">
        <f t="shared" si="0"/>
        <v>#N/A</v>
      </c>
      <c r="L12" s="67" t="e">
        <f t="shared" si="1"/>
        <v>#N/A</v>
      </c>
    </row>
    <row r="13" spans="3:12" x14ac:dyDescent="0.35">
      <c r="C13" s="74" t="e">
        <f>'HIDDEN Rent calc'!B16</f>
        <v>#N/A</v>
      </c>
      <c r="D13" s="72" t="e">
        <f>'Payment Calculation Worksheet'!C36</f>
        <v>#N/A</v>
      </c>
      <c r="E13" s="66" t="e">
        <f>MAX(C13,'HIDDEN MWh Fee Calculation'!K13)</f>
        <v>#N/A</v>
      </c>
      <c r="F13" s="66" t="str">
        <f>IF('HIDDEN MWh Fee Calculation'!N13&lt;&gt;"No Re-estimate Provided",MAX(C13,'HIDDEN MWh Fee Calculation'!N13),"No Re-estimate Provided")</f>
        <v>No Re-estimate Provided</v>
      </c>
      <c r="G13" s="66" t="e">
        <f>IF('HIDDEN MWh Fee Calculation'!L13="No Re-estimate Provided",E13,F13)</f>
        <v>#N/A</v>
      </c>
      <c r="H13" s="106"/>
      <c r="I13" s="63" t="e">
        <f>'HIDDEN MWh Fee Calculation'!Q13</f>
        <v>#N/A</v>
      </c>
      <c r="J13" s="65"/>
      <c r="K13" s="66" t="e">
        <f t="shared" si="0"/>
        <v>#N/A</v>
      </c>
      <c r="L13" s="67" t="e">
        <f t="shared" si="1"/>
        <v>#N/A</v>
      </c>
    </row>
    <row r="14" spans="3:12" x14ac:dyDescent="0.35">
      <c r="C14" s="74" t="e">
        <f>'HIDDEN Rent calc'!B17</f>
        <v>#N/A</v>
      </c>
      <c r="D14" s="72" t="e">
        <f>'Payment Calculation Worksheet'!C37</f>
        <v>#N/A</v>
      </c>
      <c r="E14" s="66" t="e">
        <f>MAX(C14,'HIDDEN MWh Fee Calculation'!K14)</f>
        <v>#N/A</v>
      </c>
      <c r="F14" s="66" t="str">
        <f>IF('HIDDEN MWh Fee Calculation'!N14&lt;&gt;"No Re-estimate Provided",MAX(C14,'HIDDEN MWh Fee Calculation'!N14),"No Re-estimate Provided")</f>
        <v>No Re-estimate Provided</v>
      </c>
      <c r="G14" s="66" t="e">
        <f>IF('HIDDEN MWh Fee Calculation'!L14="No Re-estimate Provided",E14,F14)</f>
        <v>#N/A</v>
      </c>
      <c r="H14" s="106"/>
      <c r="I14" s="63" t="e">
        <f>'HIDDEN MWh Fee Calculation'!Q14</f>
        <v>#N/A</v>
      </c>
      <c r="J14" s="65"/>
      <c r="K14" s="66" t="e">
        <f t="shared" si="0"/>
        <v>#N/A</v>
      </c>
      <c r="L14" s="67" t="e">
        <f t="shared" si="1"/>
        <v>#N/A</v>
      </c>
    </row>
    <row r="15" spans="3:12" x14ac:dyDescent="0.35">
      <c r="C15" s="74" t="e">
        <f>'HIDDEN Rent calc'!B18</f>
        <v>#N/A</v>
      </c>
      <c r="D15" s="72" t="e">
        <f>'Payment Calculation Worksheet'!C38</f>
        <v>#N/A</v>
      </c>
      <c r="E15" s="66" t="e">
        <f>MAX(C15,'HIDDEN MWh Fee Calculation'!K15)</f>
        <v>#N/A</v>
      </c>
      <c r="F15" s="66" t="str">
        <f>IF('HIDDEN MWh Fee Calculation'!N15&lt;&gt;"No Re-estimate Provided",MAX(C15,'HIDDEN MWh Fee Calculation'!N15),"No Re-estimate Provided")</f>
        <v>No Re-estimate Provided</v>
      </c>
      <c r="G15" s="66" t="e">
        <f>IF('HIDDEN MWh Fee Calculation'!L15="No Re-estimate Provided",E15,F15)</f>
        <v>#N/A</v>
      </c>
      <c r="H15" s="106"/>
      <c r="I15" s="63" t="e">
        <f>'HIDDEN MWh Fee Calculation'!Q15</f>
        <v>#N/A</v>
      </c>
      <c r="J15" s="65"/>
      <c r="K15" s="66" t="e">
        <f t="shared" si="0"/>
        <v>#N/A</v>
      </c>
      <c r="L15" s="67" t="e">
        <f t="shared" si="1"/>
        <v>#N/A</v>
      </c>
    </row>
    <row r="16" spans="3:12" x14ac:dyDescent="0.35">
      <c r="C16" s="74" t="e">
        <f>'HIDDEN Rent calc'!B19</f>
        <v>#N/A</v>
      </c>
      <c r="D16" s="72" t="e">
        <f>'Payment Calculation Worksheet'!C39</f>
        <v>#N/A</v>
      </c>
      <c r="E16" s="66" t="e">
        <f>MAX(C16,'HIDDEN MWh Fee Calculation'!K16)</f>
        <v>#N/A</v>
      </c>
      <c r="F16" s="66" t="str">
        <f>IF('HIDDEN MWh Fee Calculation'!N16&lt;&gt;"No Re-estimate Provided",MAX(C16,'HIDDEN MWh Fee Calculation'!N16),"No Re-estimate Provided")</f>
        <v>No Re-estimate Provided</v>
      </c>
      <c r="G16" s="66" t="e">
        <f>IF('HIDDEN MWh Fee Calculation'!L16="No Re-estimate Provided",E16,F16)</f>
        <v>#N/A</v>
      </c>
      <c r="H16" s="106"/>
      <c r="I16" s="63" t="e">
        <f>'HIDDEN MWh Fee Calculation'!Q16</f>
        <v>#N/A</v>
      </c>
      <c r="J16" s="65"/>
      <c r="K16" s="66" t="e">
        <f t="shared" si="0"/>
        <v>#N/A</v>
      </c>
      <c r="L16" s="67" t="e">
        <f t="shared" si="1"/>
        <v>#N/A</v>
      </c>
    </row>
    <row r="17" spans="3:12" x14ac:dyDescent="0.35">
      <c r="C17" s="74" t="e">
        <f>'HIDDEN Rent calc'!B20</f>
        <v>#N/A</v>
      </c>
      <c r="D17" s="72" t="e">
        <f>'Payment Calculation Worksheet'!C40</f>
        <v>#N/A</v>
      </c>
      <c r="E17" s="66" t="e">
        <f>MAX(C17,'HIDDEN MWh Fee Calculation'!K17)</f>
        <v>#N/A</v>
      </c>
      <c r="F17" s="66" t="str">
        <f>IF('HIDDEN MWh Fee Calculation'!N17&lt;&gt;"No Re-estimate Provided",MAX(C17,'HIDDEN MWh Fee Calculation'!N17),"No Re-estimate Provided")</f>
        <v>No Re-estimate Provided</v>
      </c>
      <c r="G17" s="66" t="e">
        <f>IF('HIDDEN MWh Fee Calculation'!L17="No Re-estimate Provided",E17,F17)</f>
        <v>#N/A</v>
      </c>
      <c r="H17" s="106"/>
      <c r="I17" s="63" t="e">
        <f>'HIDDEN MWh Fee Calculation'!Q17</f>
        <v>#N/A</v>
      </c>
      <c r="J17" s="65"/>
      <c r="K17" s="66" t="e">
        <f t="shared" si="0"/>
        <v>#N/A</v>
      </c>
      <c r="L17" s="67" t="e">
        <f t="shared" si="1"/>
        <v>#N/A</v>
      </c>
    </row>
    <row r="18" spans="3:12" x14ac:dyDescent="0.35">
      <c r="C18" s="74" t="e">
        <f>'HIDDEN Rent calc'!B21</f>
        <v>#N/A</v>
      </c>
      <c r="D18" s="72" t="e">
        <f>'Payment Calculation Worksheet'!C41</f>
        <v>#N/A</v>
      </c>
      <c r="E18" s="66" t="e">
        <f>MAX(C18,'HIDDEN MWh Fee Calculation'!K18)</f>
        <v>#N/A</v>
      </c>
      <c r="F18" s="66" t="str">
        <f>IF('HIDDEN MWh Fee Calculation'!N18&lt;&gt;"No Re-estimate Provided",MAX(C18,'HIDDEN MWh Fee Calculation'!N18),"No Re-estimate Provided")</f>
        <v>No Re-estimate Provided</v>
      </c>
      <c r="G18" s="66" t="e">
        <f>IF('HIDDEN MWh Fee Calculation'!L18="No Re-estimate Provided",E18,F18)</f>
        <v>#N/A</v>
      </c>
      <c r="H18" s="106"/>
      <c r="I18" s="63" t="e">
        <f>'HIDDEN MWh Fee Calculation'!Q18</f>
        <v>#N/A</v>
      </c>
      <c r="J18" s="65"/>
      <c r="K18" s="66" t="e">
        <f t="shared" si="0"/>
        <v>#N/A</v>
      </c>
      <c r="L18" s="67" t="e">
        <f t="shared" si="1"/>
        <v>#N/A</v>
      </c>
    </row>
    <row r="19" spans="3:12" x14ac:dyDescent="0.35">
      <c r="C19" s="74" t="e">
        <f>'HIDDEN Rent calc'!B22</f>
        <v>#N/A</v>
      </c>
      <c r="D19" s="72" t="e">
        <f>'Payment Calculation Worksheet'!C42</f>
        <v>#N/A</v>
      </c>
      <c r="E19" s="66" t="e">
        <f>MAX(C19,'HIDDEN MWh Fee Calculation'!K19)</f>
        <v>#N/A</v>
      </c>
      <c r="F19" s="66" t="str">
        <f>IF('HIDDEN MWh Fee Calculation'!N19&lt;&gt;"No Re-estimate Provided",MAX(C19,'HIDDEN MWh Fee Calculation'!N19),"No Re-estimate Provided")</f>
        <v>No Re-estimate Provided</v>
      </c>
      <c r="G19" s="66" t="e">
        <f>IF('HIDDEN MWh Fee Calculation'!L19="No Re-estimate Provided",E19,F19)</f>
        <v>#N/A</v>
      </c>
      <c r="H19" s="106"/>
      <c r="I19" s="63" t="e">
        <f>'HIDDEN MWh Fee Calculation'!Q19</f>
        <v>#N/A</v>
      </c>
      <c r="J19" s="65"/>
      <c r="K19" s="66" t="e">
        <f t="shared" si="0"/>
        <v>#N/A</v>
      </c>
      <c r="L19" s="67" t="e">
        <f t="shared" si="1"/>
        <v>#N/A</v>
      </c>
    </row>
    <row r="20" spans="3:12" x14ac:dyDescent="0.35">
      <c r="C20" s="74" t="e">
        <f>'HIDDEN Rent calc'!B23</f>
        <v>#N/A</v>
      </c>
      <c r="D20" s="72" t="e">
        <f>'Payment Calculation Worksheet'!C43</f>
        <v>#N/A</v>
      </c>
      <c r="E20" s="66" t="e">
        <f>MAX(C20,'HIDDEN MWh Fee Calculation'!K20)</f>
        <v>#N/A</v>
      </c>
      <c r="F20" s="66" t="str">
        <f>IF('HIDDEN MWh Fee Calculation'!N20&lt;&gt;"No Re-estimate Provided",MAX(C20,'HIDDEN MWh Fee Calculation'!N20),"No Re-estimate Provided")</f>
        <v>No Re-estimate Provided</v>
      </c>
      <c r="G20" s="66" t="e">
        <f>IF('HIDDEN MWh Fee Calculation'!L20="No Re-estimate Provided",E20,F20)</f>
        <v>#N/A</v>
      </c>
      <c r="H20" s="106"/>
      <c r="I20" s="63" t="e">
        <f>'HIDDEN MWh Fee Calculation'!Q20</f>
        <v>#N/A</v>
      </c>
      <c r="J20" s="65"/>
      <c r="K20" s="66" t="e">
        <f t="shared" si="0"/>
        <v>#N/A</v>
      </c>
      <c r="L20" s="67" t="e">
        <f t="shared" si="1"/>
        <v>#N/A</v>
      </c>
    </row>
    <row r="21" spans="3:12" x14ac:dyDescent="0.35">
      <c r="C21" s="74" t="e">
        <f>'HIDDEN Rent calc'!B24</f>
        <v>#N/A</v>
      </c>
      <c r="D21" s="72" t="e">
        <f>'Payment Calculation Worksheet'!C44</f>
        <v>#N/A</v>
      </c>
      <c r="E21" s="66" t="e">
        <f>MAX(C21,'HIDDEN MWh Fee Calculation'!K21)</f>
        <v>#N/A</v>
      </c>
      <c r="F21" s="66" t="str">
        <f>IF('HIDDEN MWh Fee Calculation'!N21&lt;&gt;"No Re-estimate Provided",MAX(C21,'HIDDEN MWh Fee Calculation'!N21),"No Re-estimate Provided")</f>
        <v>No Re-estimate Provided</v>
      </c>
      <c r="G21" s="66" t="e">
        <f>IF('HIDDEN MWh Fee Calculation'!L21="No Re-estimate Provided",E21,F21)</f>
        <v>#N/A</v>
      </c>
      <c r="H21" s="106"/>
      <c r="I21" s="63" t="e">
        <f>'HIDDEN MWh Fee Calculation'!Q21</f>
        <v>#N/A</v>
      </c>
      <c r="J21" s="65"/>
      <c r="K21" s="66" t="e">
        <f t="shared" si="0"/>
        <v>#N/A</v>
      </c>
      <c r="L21" s="67" t="e">
        <f t="shared" si="1"/>
        <v>#N/A</v>
      </c>
    </row>
    <row r="22" spans="3:12" x14ac:dyDescent="0.35">
      <c r="C22" s="74" t="e">
        <f>'HIDDEN Rent calc'!B25</f>
        <v>#N/A</v>
      </c>
      <c r="D22" s="72" t="e">
        <f>'Payment Calculation Worksheet'!C45</f>
        <v>#N/A</v>
      </c>
      <c r="E22" s="66" t="e">
        <f>MAX(C22,'HIDDEN MWh Fee Calculation'!K22)</f>
        <v>#N/A</v>
      </c>
      <c r="F22" s="66" t="str">
        <f>IF('HIDDEN MWh Fee Calculation'!N22&lt;&gt;"No Re-estimate Provided",MAX(C22,'HIDDEN MWh Fee Calculation'!N22),"No Re-estimate Provided")</f>
        <v>No Re-estimate Provided</v>
      </c>
      <c r="G22" s="66" t="e">
        <f>IF('HIDDEN MWh Fee Calculation'!L22="No Re-estimate Provided",E22,F22)</f>
        <v>#N/A</v>
      </c>
      <c r="H22" s="106"/>
      <c r="I22" s="63" t="e">
        <f>'HIDDEN MWh Fee Calculation'!Q22</f>
        <v>#N/A</v>
      </c>
      <c r="J22" s="65"/>
      <c r="K22" s="66" t="e">
        <f t="shared" si="0"/>
        <v>#N/A</v>
      </c>
      <c r="L22" s="67" t="e">
        <f t="shared" si="1"/>
        <v>#N/A</v>
      </c>
    </row>
    <row r="23" spans="3:12" x14ac:dyDescent="0.35">
      <c r="C23" s="74" t="e">
        <f>'HIDDEN Rent calc'!B26</f>
        <v>#N/A</v>
      </c>
      <c r="D23" s="72" t="e">
        <f>'Payment Calculation Worksheet'!C46</f>
        <v>#N/A</v>
      </c>
      <c r="E23" s="66" t="e">
        <f>MAX(C23,'HIDDEN MWh Fee Calculation'!K23)</f>
        <v>#N/A</v>
      </c>
      <c r="F23" s="66" t="str">
        <f>IF('HIDDEN MWh Fee Calculation'!N23&lt;&gt;"No Re-estimate Provided",MAX(C23,'HIDDEN MWh Fee Calculation'!N23),"No Re-estimate Provided")</f>
        <v>No Re-estimate Provided</v>
      </c>
      <c r="G23" s="66" t="e">
        <f>IF('HIDDEN MWh Fee Calculation'!L23="No Re-estimate Provided",E23,F23)</f>
        <v>#N/A</v>
      </c>
      <c r="H23" s="106"/>
      <c r="I23" s="63" t="e">
        <f>'HIDDEN MWh Fee Calculation'!Q23</f>
        <v>#N/A</v>
      </c>
      <c r="J23" s="65"/>
      <c r="K23" s="66" t="e">
        <f t="shared" si="0"/>
        <v>#N/A</v>
      </c>
      <c r="L23" s="67" t="e">
        <f t="shared" si="1"/>
        <v>#N/A</v>
      </c>
    </row>
    <row r="24" spans="3:12" x14ac:dyDescent="0.35">
      <c r="C24" s="74" t="e">
        <f>'HIDDEN Rent calc'!B27</f>
        <v>#N/A</v>
      </c>
      <c r="D24" s="72" t="e">
        <f>'Payment Calculation Worksheet'!C47</f>
        <v>#N/A</v>
      </c>
      <c r="E24" s="66" t="e">
        <f>MAX(C24,'HIDDEN MWh Fee Calculation'!K24)</f>
        <v>#N/A</v>
      </c>
      <c r="F24" s="66" t="str">
        <f>IF('HIDDEN MWh Fee Calculation'!N24&lt;&gt;"No Re-estimate Provided",MAX(C24,'HIDDEN MWh Fee Calculation'!N24),"No Re-estimate Provided")</f>
        <v>No Re-estimate Provided</v>
      </c>
      <c r="G24" s="66" t="e">
        <f>IF('HIDDEN MWh Fee Calculation'!L24="No Re-estimate Provided",E24,F24)</f>
        <v>#N/A</v>
      </c>
      <c r="H24" s="106"/>
      <c r="I24" s="63" t="e">
        <f>'HIDDEN MWh Fee Calculation'!Q24</f>
        <v>#N/A</v>
      </c>
      <c r="J24" s="65"/>
      <c r="K24" s="66" t="e">
        <f t="shared" si="0"/>
        <v>#N/A</v>
      </c>
      <c r="L24" s="67" t="e">
        <f t="shared" si="1"/>
        <v>#N/A</v>
      </c>
    </row>
    <row r="25" spans="3:12" x14ac:dyDescent="0.35">
      <c r="C25" s="74" t="e">
        <f>'HIDDEN Rent calc'!B28</f>
        <v>#N/A</v>
      </c>
      <c r="D25" s="72" t="e">
        <f>'Payment Calculation Worksheet'!C48</f>
        <v>#N/A</v>
      </c>
      <c r="E25" s="66" t="e">
        <f>MAX(C25,'HIDDEN MWh Fee Calculation'!K25)</f>
        <v>#N/A</v>
      </c>
      <c r="F25" s="66" t="str">
        <f>IF('HIDDEN MWh Fee Calculation'!N25&lt;&gt;"No Re-estimate Provided",MAX(C25,'HIDDEN MWh Fee Calculation'!N25),"No Re-estimate Provided")</f>
        <v>No Re-estimate Provided</v>
      </c>
      <c r="G25" s="66" t="e">
        <f>IF('HIDDEN MWh Fee Calculation'!L25="No Re-estimate Provided",E25,F25)</f>
        <v>#N/A</v>
      </c>
      <c r="H25" s="106"/>
      <c r="I25" s="63" t="e">
        <f>'HIDDEN MWh Fee Calculation'!Q25</f>
        <v>#N/A</v>
      </c>
      <c r="J25" s="65"/>
      <c r="K25" s="66" t="e">
        <f t="shared" si="0"/>
        <v>#N/A</v>
      </c>
      <c r="L25" s="67" t="e">
        <f t="shared" si="1"/>
        <v>#N/A</v>
      </c>
    </row>
    <row r="26" spans="3:12" x14ac:dyDescent="0.35">
      <c r="C26" s="74" t="e">
        <f>'HIDDEN Rent calc'!B29</f>
        <v>#N/A</v>
      </c>
      <c r="D26" s="72" t="e">
        <f>'Payment Calculation Worksheet'!C49</f>
        <v>#N/A</v>
      </c>
      <c r="E26" s="66" t="e">
        <f>MAX(C26,'HIDDEN MWh Fee Calculation'!K26)</f>
        <v>#N/A</v>
      </c>
      <c r="F26" s="66" t="str">
        <f>IF('HIDDEN MWh Fee Calculation'!N26&lt;&gt;"No Re-estimate Provided",MAX(C26,'HIDDEN MWh Fee Calculation'!N26),"No Re-estimate Provided")</f>
        <v>No Re-estimate Provided</v>
      </c>
      <c r="G26" s="66" t="e">
        <f>IF('HIDDEN MWh Fee Calculation'!L26="No Re-estimate Provided",E26,F26)</f>
        <v>#N/A</v>
      </c>
      <c r="H26" s="106"/>
      <c r="I26" s="63" t="e">
        <f>'HIDDEN MWh Fee Calculation'!Q26</f>
        <v>#N/A</v>
      </c>
      <c r="J26" s="65"/>
      <c r="K26" s="66" t="e">
        <f t="shared" si="0"/>
        <v>#N/A</v>
      </c>
      <c r="L26" s="67" t="e">
        <f t="shared" si="1"/>
        <v>#N/A</v>
      </c>
    </row>
    <row r="27" spans="3:12" x14ac:dyDescent="0.35">
      <c r="C27" s="74" t="e">
        <f>'HIDDEN Rent calc'!B30</f>
        <v>#N/A</v>
      </c>
      <c r="D27" s="72" t="e">
        <f>'Payment Calculation Worksheet'!C50</f>
        <v>#N/A</v>
      </c>
      <c r="E27" s="66" t="e">
        <f>MAX(C27,'HIDDEN MWh Fee Calculation'!K27)</f>
        <v>#N/A</v>
      </c>
      <c r="F27" s="66" t="str">
        <f>IF('HIDDEN MWh Fee Calculation'!N27&lt;&gt;"No Re-estimate Provided",MAX(C27,'HIDDEN MWh Fee Calculation'!N27),"No Re-estimate Provided")</f>
        <v>No Re-estimate Provided</v>
      </c>
      <c r="G27" s="66" t="e">
        <f>IF('HIDDEN MWh Fee Calculation'!L27="No Re-estimate Provided",E27,F27)</f>
        <v>#N/A</v>
      </c>
      <c r="H27" s="106"/>
      <c r="I27" s="63" t="e">
        <f>'HIDDEN MWh Fee Calculation'!Q27</f>
        <v>#N/A</v>
      </c>
      <c r="J27" s="65"/>
      <c r="K27" s="66" t="e">
        <f t="shared" si="0"/>
        <v>#N/A</v>
      </c>
      <c r="L27" s="67" t="e">
        <f t="shared" si="1"/>
        <v>#N/A</v>
      </c>
    </row>
    <row r="28" spans="3:12" x14ac:dyDescent="0.35">
      <c r="C28" s="74" t="e">
        <f>'HIDDEN Rent calc'!B31</f>
        <v>#N/A</v>
      </c>
      <c r="D28" s="72" t="e">
        <f>'Payment Calculation Worksheet'!C51</f>
        <v>#N/A</v>
      </c>
      <c r="E28" s="66" t="e">
        <f>MAX(C28,'HIDDEN MWh Fee Calculation'!K28)</f>
        <v>#N/A</v>
      </c>
      <c r="F28" s="66" t="str">
        <f>IF('HIDDEN MWh Fee Calculation'!N28&lt;&gt;"No Re-estimate Provided",MAX(C28,'HIDDEN MWh Fee Calculation'!N28),"No Re-estimate Provided")</f>
        <v>No Re-estimate Provided</v>
      </c>
      <c r="G28" s="66" t="e">
        <f>IF('HIDDEN MWh Fee Calculation'!L28="No Re-estimate Provided",E28,F28)</f>
        <v>#N/A</v>
      </c>
      <c r="H28" s="106"/>
      <c r="I28" s="63" t="e">
        <f>'HIDDEN MWh Fee Calculation'!Q28</f>
        <v>#N/A</v>
      </c>
      <c r="J28" s="65"/>
      <c r="K28" s="66" t="e">
        <f t="shared" si="0"/>
        <v>#N/A</v>
      </c>
      <c r="L28" s="67" t="e">
        <f t="shared" si="1"/>
        <v>#N/A</v>
      </c>
    </row>
    <row r="29" spans="3:12" x14ac:dyDescent="0.35">
      <c r="C29" s="74" t="e">
        <f>'HIDDEN Rent calc'!B32</f>
        <v>#N/A</v>
      </c>
      <c r="D29" s="72" t="e">
        <f>'Payment Calculation Worksheet'!C52</f>
        <v>#N/A</v>
      </c>
      <c r="E29" s="66" t="e">
        <f>MAX(C29,'HIDDEN MWh Fee Calculation'!K29)</f>
        <v>#N/A</v>
      </c>
      <c r="F29" s="66" t="str">
        <f>IF('HIDDEN MWh Fee Calculation'!N29&lt;&gt;"No Re-estimate Provided",MAX(C29,'HIDDEN MWh Fee Calculation'!N29),"No Re-estimate Provided")</f>
        <v>No Re-estimate Provided</v>
      </c>
      <c r="G29" s="66" t="e">
        <f>IF('HIDDEN MWh Fee Calculation'!L29="No Re-estimate Provided",E29,F29)</f>
        <v>#N/A</v>
      </c>
      <c r="H29" s="106"/>
      <c r="I29" s="63" t="e">
        <f>'HIDDEN MWh Fee Calculation'!Q29</f>
        <v>#N/A</v>
      </c>
      <c r="J29" s="65"/>
      <c r="K29" s="66" t="e">
        <f t="shared" si="0"/>
        <v>#N/A</v>
      </c>
      <c r="L29" s="67" t="e">
        <f t="shared" si="1"/>
        <v>#N/A</v>
      </c>
    </row>
    <row r="30" spans="3:12" x14ac:dyDescent="0.35">
      <c r="C30" s="74" t="e">
        <f>'HIDDEN Rent calc'!B33</f>
        <v>#N/A</v>
      </c>
      <c r="D30" s="72" t="e">
        <f>'Payment Calculation Worksheet'!C53</f>
        <v>#N/A</v>
      </c>
      <c r="E30" s="66" t="e">
        <f>MAX(C30,'HIDDEN MWh Fee Calculation'!K30)</f>
        <v>#N/A</v>
      </c>
      <c r="F30" s="66" t="str">
        <f>IF('HIDDEN MWh Fee Calculation'!N30&lt;&gt;"No Re-estimate Provided",MAX(C30,'HIDDEN MWh Fee Calculation'!N30),"No Re-estimate Provided")</f>
        <v>No Re-estimate Provided</v>
      </c>
      <c r="G30" s="66" t="e">
        <f>IF('HIDDEN MWh Fee Calculation'!L30="No Re-estimate Provided",E30,F30)</f>
        <v>#N/A</v>
      </c>
      <c r="H30" s="106"/>
      <c r="I30" s="63" t="e">
        <f>'HIDDEN MWh Fee Calculation'!Q30</f>
        <v>#N/A</v>
      </c>
      <c r="J30" s="65"/>
      <c r="K30" s="66" t="e">
        <f t="shared" si="0"/>
        <v>#N/A</v>
      </c>
      <c r="L30" s="67" t="e">
        <f t="shared" si="1"/>
        <v>#N/A</v>
      </c>
    </row>
    <row r="31" spans="3:12" x14ac:dyDescent="0.35">
      <c r="C31" s="74" t="e">
        <f>'HIDDEN Rent calc'!B34</f>
        <v>#N/A</v>
      </c>
      <c r="D31" s="72" t="e">
        <f>'Payment Calculation Worksheet'!C54</f>
        <v>#N/A</v>
      </c>
      <c r="E31" s="66" t="e">
        <f>MAX(C31,'HIDDEN MWh Fee Calculation'!K31)</f>
        <v>#N/A</v>
      </c>
      <c r="F31" s="66" t="str">
        <f>IF('HIDDEN MWh Fee Calculation'!N31&lt;&gt;"No Re-estimate Provided",MAX(C31,'HIDDEN MWh Fee Calculation'!N31),"No Re-estimate Provided")</f>
        <v>No Re-estimate Provided</v>
      </c>
      <c r="G31" s="66" t="e">
        <f>IF('HIDDEN MWh Fee Calculation'!L31="No Re-estimate Provided",E31,F31)</f>
        <v>#N/A</v>
      </c>
      <c r="H31" s="106"/>
      <c r="I31" s="63" t="e">
        <f>'HIDDEN MWh Fee Calculation'!Q31</f>
        <v>#N/A</v>
      </c>
      <c r="J31" s="65"/>
      <c r="K31" s="66" t="e">
        <f t="shared" si="0"/>
        <v>#N/A</v>
      </c>
      <c r="L31" s="67" t="e">
        <f t="shared" si="1"/>
        <v>#N/A</v>
      </c>
    </row>
    <row r="32" spans="3:12" x14ac:dyDescent="0.35">
      <c r="C32" s="74" t="e">
        <f>'HIDDEN Rent calc'!B35</f>
        <v>#N/A</v>
      </c>
      <c r="D32" s="72" t="e">
        <f>'Payment Calculation Worksheet'!C55</f>
        <v>#N/A</v>
      </c>
      <c r="E32" s="66" t="e">
        <f>MAX(C32,'HIDDEN MWh Fee Calculation'!K32)</f>
        <v>#N/A</v>
      </c>
      <c r="F32" s="66" t="str">
        <f>IF('HIDDEN MWh Fee Calculation'!N32&lt;&gt;"No Re-estimate Provided",MAX(C32,'HIDDEN MWh Fee Calculation'!N32),"No Re-estimate Provided")</f>
        <v>No Re-estimate Provided</v>
      </c>
      <c r="G32" s="66" t="e">
        <f>IF('HIDDEN MWh Fee Calculation'!L32="No Re-estimate Provided",E32,F32)</f>
        <v>#N/A</v>
      </c>
      <c r="H32" s="106"/>
      <c r="I32" s="63" t="e">
        <f>'HIDDEN MWh Fee Calculation'!Q32</f>
        <v>#N/A</v>
      </c>
      <c r="J32" s="65"/>
      <c r="K32" s="66" t="e">
        <f t="shared" si="0"/>
        <v>#N/A</v>
      </c>
      <c r="L32" s="67" t="e">
        <f t="shared" si="1"/>
        <v>#N/A</v>
      </c>
    </row>
    <row r="33" spans="3:12" x14ac:dyDescent="0.35">
      <c r="C33" s="74" t="e">
        <f>'HIDDEN Rent calc'!B36</f>
        <v>#N/A</v>
      </c>
      <c r="D33" s="72" t="e">
        <f>'Payment Calculation Worksheet'!C56</f>
        <v>#N/A</v>
      </c>
      <c r="E33" s="66" t="e">
        <f>MAX(C33,'HIDDEN MWh Fee Calculation'!K33)</f>
        <v>#N/A</v>
      </c>
      <c r="F33" s="66" t="str">
        <f>IF('HIDDEN MWh Fee Calculation'!N33&lt;&gt;"No Re-estimate Provided",MAX(C33,'HIDDEN MWh Fee Calculation'!N33),"No Re-estimate Provided")</f>
        <v>No Re-estimate Provided</v>
      </c>
      <c r="G33" s="66" t="e">
        <f>IF('HIDDEN MWh Fee Calculation'!L33="No Re-estimate Provided",E33,F33)</f>
        <v>#N/A</v>
      </c>
      <c r="H33" s="106"/>
      <c r="I33" s="63" t="e">
        <f>'HIDDEN MWh Fee Calculation'!Q33</f>
        <v>#N/A</v>
      </c>
      <c r="J33" s="65"/>
      <c r="K33" s="66" t="e">
        <f t="shared" si="0"/>
        <v>#N/A</v>
      </c>
      <c r="L33" s="67" t="e">
        <f t="shared" si="1"/>
        <v>#N/A</v>
      </c>
    </row>
    <row r="34" spans="3:12" x14ac:dyDescent="0.35">
      <c r="C34" s="74" t="e">
        <f>'HIDDEN Rent calc'!B37</f>
        <v>#N/A</v>
      </c>
      <c r="D34" s="72" t="e">
        <f>'Payment Calculation Worksheet'!C57</f>
        <v>#N/A</v>
      </c>
      <c r="E34" s="66" t="e">
        <f>MAX(C34,'HIDDEN MWh Fee Calculation'!K34)</f>
        <v>#N/A</v>
      </c>
      <c r="F34" s="66" t="str">
        <f>IF('HIDDEN MWh Fee Calculation'!N34&lt;&gt;"No Re-estimate Provided",MAX(C34,'HIDDEN MWh Fee Calculation'!N34),"No Re-estimate Provided")</f>
        <v>No Re-estimate Provided</v>
      </c>
      <c r="G34" s="66" t="e">
        <f>IF('HIDDEN MWh Fee Calculation'!L34="No Re-estimate Provided",E34,F34)</f>
        <v>#N/A</v>
      </c>
      <c r="H34" s="106"/>
      <c r="I34" s="63" t="e">
        <f>'HIDDEN MWh Fee Calculation'!Q34</f>
        <v>#N/A</v>
      </c>
      <c r="J34" s="65"/>
      <c r="K34" s="66" t="e">
        <f t="shared" si="0"/>
        <v>#N/A</v>
      </c>
      <c r="L34" s="67" t="e">
        <f t="shared" si="1"/>
        <v>#N/A</v>
      </c>
    </row>
    <row r="35" spans="3:12" x14ac:dyDescent="0.35">
      <c r="C35" s="74" t="e">
        <f>'HIDDEN Rent calc'!B38</f>
        <v>#N/A</v>
      </c>
      <c r="D35" s="72" t="e">
        <f>'Payment Calculation Worksheet'!C58</f>
        <v>#N/A</v>
      </c>
      <c r="E35" s="66" t="e">
        <f>MAX(C35,'HIDDEN MWh Fee Calculation'!K35)</f>
        <v>#N/A</v>
      </c>
      <c r="F35" s="66" t="str">
        <f>IF('HIDDEN MWh Fee Calculation'!N35&lt;&gt;"No Re-estimate Provided",MAX(C35,'HIDDEN MWh Fee Calculation'!N35),"No Re-estimate Provided")</f>
        <v>No Re-estimate Provided</v>
      </c>
      <c r="G35" s="66" t="e">
        <f>IF('HIDDEN MWh Fee Calculation'!L35="No Re-estimate Provided",E35,F35)</f>
        <v>#N/A</v>
      </c>
      <c r="H35" s="106"/>
      <c r="I35" s="63" t="e">
        <f>'HIDDEN MWh Fee Calculation'!Q35</f>
        <v>#N/A</v>
      </c>
      <c r="J35" s="65"/>
      <c r="K35" s="66" t="e">
        <f t="shared" si="0"/>
        <v>#N/A</v>
      </c>
      <c r="L35" s="67" t="e">
        <f t="shared" si="1"/>
        <v>#N/A</v>
      </c>
    </row>
    <row r="36" spans="3:12" x14ac:dyDescent="0.35">
      <c r="C36" s="74" t="e">
        <f>'HIDDEN Rent calc'!B39</f>
        <v>#N/A</v>
      </c>
      <c r="D36" s="72" t="e">
        <f>'Payment Calculation Worksheet'!C59</f>
        <v>#N/A</v>
      </c>
      <c r="E36" s="66" t="e">
        <f>MAX(C36,'HIDDEN MWh Fee Calculation'!K36)</f>
        <v>#N/A</v>
      </c>
      <c r="F36" s="66" t="str">
        <f>IF('HIDDEN MWh Fee Calculation'!N36&lt;&gt;"No Re-estimate Provided",MAX(C36,'HIDDEN MWh Fee Calculation'!N36),"No Re-estimate Provided")</f>
        <v>No Re-estimate Provided</v>
      </c>
      <c r="G36" s="66" t="e">
        <f>IF('HIDDEN MWh Fee Calculation'!L36="No Re-estimate Provided",E36,F36)</f>
        <v>#N/A</v>
      </c>
      <c r="H36" s="106"/>
      <c r="I36" s="63" t="e">
        <f>'HIDDEN MWh Fee Calculation'!Q36</f>
        <v>#N/A</v>
      </c>
      <c r="J36" s="65"/>
      <c r="K36" s="66" t="e">
        <f t="shared" si="0"/>
        <v>#N/A</v>
      </c>
      <c r="L36" s="67" t="e">
        <f t="shared" si="1"/>
        <v>#N/A</v>
      </c>
    </row>
    <row r="37" spans="3:12" x14ac:dyDescent="0.35">
      <c r="C37" s="74" t="e">
        <f>'HIDDEN Rent calc'!B40</f>
        <v>#N/A</v>
      </c>
      <c r="D37" s="72" t="e">
        <f>'Payment Calculation Worksheet'!C60</f>
        <v>#N/A</v>
      </c>
      <c r="E37" s="66" t="e">
        <f>MAX(C37,'HIDDEN MWh Fee Calculation'!K37)</f>
        <v>#N/A</v>
      </c>
      <c r="F37" s="66" t="str">
        <f>IF('HIDDEN MWh Fee Calculation'!N37&lt;&gt;"No Re-estimate Provided",MAX(C37,'HIDDEN MWh Fee Calculation'!N37),"No Re-estimate Provided")</f>
        <v>No Re-estimate Provided</v>
      </c>
      <c r="G37" s="66" t="e">
        <f>IF('HIDDEN MWh Fee Calculation'!L37="No Re-estimate Provided",E37,F37)</f>
        <v>#N/A</v>
      </c>
      <c r="H37" s="106"/>
      <c r="I37" s="63" t="e">
        <f>'HIDDEN MWh Fee Calculation'!Q37</f>
        <v>#N/A</v>
      </c>
      <c r="J37" s="65"/>
      <c r="K37" s="66" t="e">
        <f t="shared" si="0"/>
        <v>#N/A</v>
      </c>
      <c r="L37" s="67" t="e">
        <f t="shared" si="1"/>
        <v>#N/A</v>
      </c>
    </row>
    <row r="38" spans="3:12" x14ac:dyDescent="0.35">
      <c r="C38" s="74" t="e">
        <f>'HIDDEN Rent calc'!B41</f>
        <v>#N/A</v>
      </c>
      <c r="D38" s="72" t="e">
        <f>'Payment Calculation Worksheet'!C61</f>
        <v>#N/A</v>
      </c>
      <c r="E38" s="66" t="e">
        <f>MAX(C38,'HIDDEN MWh Fee Calculation'!K38)</f>
        <v>#N/A</v>
      </c>
      <c r="F38" s="66" t="str">
        <f>IF('HIDDEN MWh Fee Calculation'!N38&lt;&gt;"No Re-estimate Provided",MAX(C38,'HIDDEN MWh Fee Calculation'!N38),"No Re-estimate Provided")</f>
        <v>No Re-estimate Provided</v>
      </c>
      <c r="G38" s="66" t="e">
        <f>IF('HIDDEN MWh Fee Calculation'!L38="No Re-estimate Provided",E38,F38)</f>
        <v>#N/A</v>
      </c>
      <c r="H38" s="106"/>
      <c r="I38" s="63" t="e">
        <f>'HIDDEN MWh Fee Calculation'!Q38</f>
        <v>#N/A</v>
      </c>
      <c r="J38" s="65"/>
      <c r="K38" s="66" t="e">
        <f t="shared" si="0"/>
        <v>#N/A</v>
      </c>
      <c r="L38" s="67" t="e">
        <f t="shared" si="1"/>
        <v>#N/A</v>
      </c>
    </row>
    <row r="39" spans="3:12" x14ac:dyDescent="0.35">
      <c r="C39" s="74" t="e">
        <f>'HIDDEN Rent calc'!B42</f>
        <v>#N/A</v>
      </c>
      <c r="D39" s="72" t="e">
        <f>'Payment Calculation Worksheet'!C62</f>
        <v>#N/A</v>
      </c>
      <c r="E39" s="66" t="e">
        <f>MAX(C39,'HIDDEN MWh Fee Calculation'!K39)</f>
        <v>#N/A</v>
      </c>
      <c r="F39" s="66" t="str">
        <f>IF('HIDDEN MWh Fee Calculation'!N39&lt;&gt;"No Re-estimate Provided",MAX(C39,'HIDDEN MWh Fee Calculation'!N39),"No Re-estimate Provided")</f>
        <v>No Re-estimate Provided</v>
      </c>
      <c r="G39" s="66" t="e">
        <f>IF('HIDDEN MWh Fee Calculation'!L39="No Re-estimate Provided",E39,F39)</f>
        <v>#N/A</v>
      </c>
      <c r="H39" s="106"/>
      <c r="I39" s="63" t="e">
        <f>'HIDDEN MWh Fee Calculation'!Q39</f>
        <v>#N/A</v>
      </c>
      <c r="J39" s="65"/>
      <c r="K39" s="66" t="e">
        <f t="shared" si="0"/>
        <v>#N/A</v>
      </c>
      <c r="L39" s="67" t="e">
        <f t="shared" si="1"/>
        <v>#N/A</v>
      </c>
    </row>
    <row r="40" spans="3:12" x14ac:dyDescent="0.35">
      <c r="C40" s="74" t="e">
        <f>'HIDDEN Rent calc'!B43</f>
        <v>#N/A</v>
      </c>
      <c r="D40" s="72" t="e">
        <f>'Payment Calculation Worksheet'!C63</f>
        <v>#N/A</v>
      </c>
      <c r="E40" s="66" t="e">
        <f>MAX(C40,'HIDDEN MWh Fee Calculation'!K40)</f>
        <v>#N/A</v>
      </c>
      <c r="F40" s="66" t="str">
        <f>IF('HIDDEN MWh Fee Calculation'!N40&lt;&gt;"No Re-estimate Provided",MAX(C40,'HIDDEN MWh Fee Calculation'!N40),"No Re-estimate Provided")</f>
        <v>No Re-estimate Provided</v>
      </c>
      <c r="G40" s="66" t="e">
        <f>IF('HIDDEN MWh Fee Calculation'!L40="No Re-estimate Provided",E40,F40)</f>
        <v>#N/A</v>
      </c>
      <c r="H40" s="106"/>
      <c r="I40" s="63" t="e">
        <f>'HIDDEN MWh Fee Calculation'!Q40</f>
        <v>#N/A</v>
      </c>
      <c r="J40" s="65"/>
      <c r="K40" s="66" t="e">
        <f t="shared" si="0"/>
        <v>#N/A</v>
      </c>
      <c r="L40" s="67" t="e">
        <f t="shared" si="1"/>
        <v>#N/A</v>
      </c>
    </row>
    <row r="41" spans="3:12" x14ac:dyDescent="0.35">
      <c r="C41" s="74" t="e">
        <f>'HIDDEN Rent calc'!B44</f>
        <v>#N/A</v>
      </c>
      <c r="D41" s="72" t="e">
        <f>'Payment Calculation Worksheet'!C64</f>
        <v>#N/A</v>
      </c>
      <c r="E41" s="66" t="e">
        <f>MAX(C41,'HIDDEN MWh Fee Calculation'!K41)</f>
        <v>#N/A</v>
      </c>
      <c r="F41" s="66" t="str">
        <f>IF('HIDDEN MWh Fee Calculation'!N41&lt;&gt;"No Re-estimate Provided",MAX(C41,'HIDDEN MWh Fee Calculation'!N41),"No Re-estimate Provided")</f>
        <v>No Re-estimate Provided</v>
      </c>
      <c r="G41" s="66" t="e">
        <f>IF('HIDDEN MWh Fee Calculation'!L41="No Re-estimate Provided",E41,F41)</f>
        <v>#N/A</v>
      </c>
      <c r="H41" s="106"/>
      <c r="I41" s="63" t="e">
        <f>'HIDDEN MWh Fee Calculation'!Q41</f>
        <v>#N/A</v>
      </c>
      <c r="J41" s="65"/>
      <c r="K41" s="66" t="e">
        <f t="shared" si="0"/>
        <v>#N/A</v>
      </c>
      <c r="L41" s="67" t="e">
        <f t="shared" si="1"/>
        <v>#N/A</v>
      </c>
    </row>
    <row r="42" spans="3:12" x14ac:dyDescent="0.35">
      <c r="C42" s="74" t="e">
        <f>'HIDDEN Rent calc'!B45</f>
        <v>#N/A</v>
      </c>
      <c r="D42" s="72" t="e">
        <f>'Payment Calculation Worksheet'!C65</f>
        <v>#N/A</v>
      </c>
      <c r="E42" s="66" t="e">
        <f>MAX(C42,'HIDDEN MWh Fee Calculation'!K42)</f>
        <v>#N/A</v>
      </c>
      <c r="F42" s="66" t="str">
        <f>IF('HIDDEN MWh Fee Calculation'!N42&lt;&gt;"No Re-estimate Provided",MAX(C42,'HIDDEN MWh Fee Calculation'!N42),"No Re-estimate Provided")</f>
        <v>No Re-estimate Provided</v>
      </c>
      <c r="G42" s="66" t="e">
        <f>IF('HIDDEN MWh Fee Calculation'!L42="No Re-estimate Provided",E42,F42)</f>
        <v>#N/A</v>
      </c>
      <c r="H42" s="106"/>
      <c r="I42" s="63" t="e">
        <f>'HIDDEN MWh Fee Calculation'!Q42</f>
        <v>#N/A</v>
      </c>
      <c r="J42" s="65"/>
      <c r="K42" s="66" t="e">
        <f t="shared" si="0"/>
        <v>#N/A</v>
      </c>
      <c r="L42" s="67" t="e">
        <f t="shared" si="1"/>
        <v>#N/A</v>
      </c>
    </row>
    <row r="43" spans="3:12" x14ac:dyDescent="0.35">
      <c r="C43" s="74" t="e">
        <f>'HIDDEN Rent calc'!B46</f>
        <v>#N/A</v>
      </c>
      <c r="D43" s="72" t="e">
        <f>'Payment Calculation Worksheet'!C66</f>
        <v>#N/A</v>
      </c>
      <c r="E43" s="66" t="e">
        <f>MAX(C43,'HIDDEN MWh Fee Calculation'!K43)</f>
        <v>#N/A</v>
      </c>
      <c r="F43" s="66" t="str">
        <f>IF('HIDDEN MWh Fee Calculation'!N43&lt;&gt;"No Re-estimate Provided",MAX(C43,'HIDDEN MWh Fee Calculation'!N43),"No Re-estimate Provided")</f>
        <v>No Re-estimate Provided</v>
      </c>
      <c r="G43" s="66" t="e">
        <f>IF('HIDDEN MWh Fee Calculation'!L43="No Re-estimate Provided",E43,F43)</f>
        <v>#N/A</v>
      </c>
      <c r="H43" s="106"/>
      <c r="I43" s="63" t="e">
        <f>'HIDDEN MWh Fee Calculation'!Q43</f>
        <v>#N/A</v>
      </c>
      <c r="J43" s="65"/>
      <c r="K43" s="66" t="e">
        <f t="shared" si="0"/>
        <v>#N/A</v>
      </c>
      <c r="L43" s="67" t="e">
        <f t="shared" si="1"/>
        <v>#N/A</v>
      </c>
    </row>
    <row r="44" spans="3:12" x14ac:dyDescent="0.35">
      <c r="C44" s="74" t="e">
        <f>'HIDDEN Rent calc'!B47</f>
        <v>#N/A</v>
      </c>
      <c r="D44" s="72" t="e">
        <f>'Payment Calculation Worksheet'!C67</f>
        <v>#N/A</v>
      </c>
      <c r="E44" s="66" t="e">
        <f>MAX(C44,'HIDDEN MWh Fee Calculation'!K44)</f>
        <v>#N/A</v>
      </c>
      <c r="F44" s="66" t="str">
        <f>IF('HIDDEN MWh Fee Calculation'!N44&lt;&gt;"No Re-estimate Provided",MAX(C44,'HIDDEN MWh Fee Calculation'!N44),"No Re-estimate Provided")</f>
        <v>No Re-estimate Provided</v>
      </c>
      <c r="G44" s="66" t="e">
        <f>IF('HIDDEN MWh Fee Calculation'!L44="No Re-estimate Provided",E44,F44)</f>
        <v>#N/A</v>
      </c>
      <c r="H44" s="106"/>
      <c r="I44" s="63" t="e">
        <f>'HIDDEN MWh Fee Calculation'!Q44</f>
        <v>#N/A</v>
      </c>
      <c r="J44" s="65"/>
      <c r="K44" s="66" t="e">
        <f t="shared" si="0"/>
        <v>#N/A</v>
      </c>
      <c r="L44" s="67" t="e">
        <f t="shared" si="1"/>
        <v>#N/A</v>
      </c>
    </row>
    <row r="45" spans="3:12" x14ac:dyDescent="0.35">
      <c r="C45" s="74" t="e">
        <f>'HIDDEN Rent calc'!B48</f>
        <v>#N/A</v>
      </c>
      <c r="D45" s="72" t="e">
        <f>'Payment Calculation Worksheet'!C68</f>
        <v>#N/A</v>
      </c>
      <c r="E45" s="66" t="e">
        <f>MAX(C45,'HIDDEN MWh Fee Calculation'!K45)</f>
        <v>#N/A</v>
      </c>
      <c r="F45" s="66" t="str">
        <f>IF('HIDDEN MWh Fee Calculation'!N45&lt;&gt;"No Re-estimate Provided",MAX(C45,'HIDDEN MWh Fee Calculation'!N45),"No Re-estimate Provided")</f>
        <v>No Re-estimate Provided</v>
      </c>
      <c r="G45" s="66" t="e">
        <f>IF('HIDDEN MWh Fee Calculation'!L45="No Re-estimate Provided",E45,F45)</f>
        <v>#N/A</v>
      </c>
      <c r="H45" s="106"/>
      <c r="I45" s="63" t="e">
        <f>'HIDDEN MWh Fee Calculation'!Q45</f>
        <v>#N/A</v>
      </c>
      <c r="J45" s="65"/>
      <c r="K45" s="66" t="e">
        <f t="shared" si="0"/>
        <v>#N/A</v>
      </c>
      <c r="L45" s="67" t="e">
        <f t="shared" si="1"/>
        <v>#N/A</v>
      </c>
    </row>
    <row r="46" spans="3:12" x14ac:dyDescent="0.35">
      <c r="C46" s="74" t="e">
        <f>'HIDDEN Rent calc'!B49</f>
        <v>#N/A</v>
      </c>
      <c r="D46" s="72" t="e">
        <f>'Payment Calculation Worksheet'!C69</f>
        <v>#N/A</v>
      </c>
      <c r="E46" s="66" t="e">
        <f>MAX(C46,'HIDDEN MWh Fee Calculation'!K46)</f>
        <v>#N/A</v>
      </c>
      <c r="F46" s="66" t="str">
        <f>IF('HIDDEN MWh Fee Calculation'!N46&lt;&gt;"No Re-estimate Provided",MAX(C46,'HIDDEN MWh Fee Calculation'!N46),"No Re-estimate Provided")</f>
        <v>No Re-estimate Provided</v>
      </c>
      <c r="G46" s="66" t="e">
        <f>IF('HIDDEN MWh Fee Calculation'!L46="No Re-estimate Provided",E46,F46)</f>
        <v>#N/A</v>
      </c>
      <c r="H46" s="106"/>
      <c r="I46" s="63" t="e">
        <f>'HIDDEN MWh Fee Calculation'!Q46</f>
        <v>#N/A</v>
      </c>
      <c r="J46" s="65"/>
      <c r="K46" s="66" t="e">
        <f t="shared" si="0"/>
        <v>#N/A</v>
      </c>
      <c r="L46" s="67" t="e">
        <f t="shared" si="1"/>
        <v>#N/A</v>
      </c>
    </row>
    <row r="47" spans="3:12" x14ac:dyDescent="0.35">
      <c r="C47" s="74" t="e">
        <f>'HIDDEN Rent calc'!B50</f>
        <v>#N/A</v>
      </c>
      <c r="D47" s="72" t="e">
        <f>'Payment Calculation Worksheet'!C70</f>
        <v>#N/A</v>
      </c>
      <c r="E47" s="66" t="e">
        <f>MAX(C47,'HIDDEN MWh Fee Calculation'!K47)</f>
        <v>#N/A</v>
      </c>
      <c r="F47" s="66" t="str">
        <f>IF('HIDDEN MWh Fee Calculation'!N47&lt;&gt;"No Re-estimate Provided",MAX(C47,'HIDDEN MWh Fee Calculation'!N47),"No Re-estimate Provided")</f>
        <v>No Re-estimate Provided</v>
      </c>
      <c r="G47" s="66" t="e">
        <f>IF('HIDDEN MWh Fee Calculation'!L47="No Re-estimate Provided",E47,F47)</f>
        <v>#N/A</v>
      </c>
      <c r="H47" s="106"/>
      <c r="I47" s="63" t="e">
        <f>'HIDDEN MWh Fee Calculation'!Q47</f>
        <v>#N/A</v>
      </c>
      <c r="J47" s="65"/>
      <c r="K47" s="66" t="e">
        <f t="shared" si="0"/>
        <v>#N/A</v>
      </c>
      <c r="L47" s="67" t="e">
        <f t="shared" si="1"/>
        <v>#N/A</v>
      </c>
    </row>
    <row r="48" spans="3:12" x14ac:dyDescent="0.35">
      <c r="C48" s="74" t="e">
        <f>'HIDDEN Rent calc'!B51</f>
        <v>#N/A</v>
      </c>
      <c r="D48" s="72" t="e">
        <f>'Payment Calculation Worksheet'!C71</f>
        <v>#N/A</v>
      </c>
      <c r="E48" s="66" t="e">
        <f>MAX(C48,'HIDDEN MWh Fee Calculation'!K48)</f>
        <v>#N/A</v>
      </c>
      <c r="F48" s="66" t="str">
        <f>IF('HIDDEN MWh Fee Calculation'!N48&lt;&gt;"No Re-estimate Provided",MAX(C48,'HIDDEN MWh Fee Calculation'!N48),"No Re-estimate Provided")</f>
        <v>No Re-estimate Provided</v>
      </c>
      <c r="G48" s="66" t="e">
        <f>IF('HIDDEN MWh Fee Calculation'!L48="No Re-estimate Provided",E48,F48)</f>
        <v>#N/A</v>
      </c>
      <c r="H48" s="106"/>
      <c r="I48" s="63" t="e">
        <f>'HIDDEN MWh Fee Calculation'!Q48</f>
        <v>#N/A</v>
      </c>
      <c r="J48" s="65"/>
      <c r="K48" s="66" t="e">
        <f t="shared" si="0"/>
        <v>#N/A</v>
      </c>
      <c r="L48" s="67" t="e">
        <f t="shared" si="1"/>
        <v>#N/A</v>
      </c>
    </row>
    <row r="49" spans="3:12" x14ac:dyDescent="0.35">
      <c r="C49" s="74" t="e">
        <f>'HIDDEN Rent calc'!B52</f>
        <v>#N/A</v>
      </c>
      <c r="D49" s="72" t="e">
        <f>'Payment Calculation Worksheet'!C72</f>
        <v>#N/A</v>
      </c>
      <c r="E49" s="66" t="e">
        <f>MAX(C49,'HIDDEN MWh Fee Calculation'!K49)</f>
        <v>#N/A</v>
      </c>
      <c r="F49" s="66" t="str">
        <f>IF('HIDDEN MWh Fee Calculation'!N49&lt;&gt;"No Re-estimate Provided",MAX(C49,'HIDDEN MWh Fee Calculation'!N49),"No Re-estimate Provided")</f>
        <v>No Re-estimate Provided</v>
      </c>
      <c r="G49" s="66" t="e">
        <f>IF('HIDDEN MWh Fee Calculation'!L49="No Re-estimate Provided",E49,F49)</f>
        <v>#N/A</v>
      </c>
      <c r="H49" s="106"/>
      <c r="I49" s="63" t="e">
        <f>'HIDDEN MWh Fee Calculation'!Q49</f>
        <v>#N/A</v>
      </c>
      <c r="J49" s="65"/>
      <c r="K49" s="66" t="e">
        <f t="shared" si="0"/>
        <v>#N/A</v>
      </c>
      <c r="L49" s="67" t="e">
        <f t="shared" si="1"/>
        <v>#N/A</v>
      </c>
    </row>
    <row r="50" spans="3:12" x14ac:dyDescent="0.35">
      <c r="C50" s="74" t="e">
        <f>'HIDDEN Rent calc'!B53</f>
        <v>#N/A</v>
      </c>
      <c r="D50" s="72" t="e">
        <f>'Payment Calculation Worksheet'!C73</f>
        <v>#N/A</v>
      </c>
      <c r="E50" s="66" t="e">
        <f>MAX(C50,'HIDDEN MWh Fee Calculation'!K50)</f>
        <v>#N/A</v>
      </c>
      <c r="F50" s="66" t="str">
        <f>IF('HIDDEN MWh Fee Calculation'!N50&lt;&gt;"No Re-estimate Provided",MAX(C50,'HIDDEN MWh Fee Calculation'!N50),"No Re-estimate Provided")</f>
        <v>No Re-estimate Provided</v>
      </c>
      <c r="G50" s="66" t="e">
        <f>IF('HIDDEN MWh Fee Calculation'!L50="No Re-estimate Provided",E50,F50)</f>
        <v>#N/A</v>
      </c>
      <c r="H50" s="106"/>
      <c r="I50" s="63" t="e">
        <f>'HIDDEN MWh Fee Calculation'!Q50</f>
        <v>#N/A</v>
      </c>
      <c r="J50" s="65"/>
      <c r="K50" s="66" t="e">
        <f t="shared" si="0"/>
        <v>#N/A</v>
      </c>
      <c r="L50" s="67" t="e">
        <f t="shared" si="1"/>
        <v>#N/A</v>
      </c>
    </row>
    <row r="51" spans="3:12" x14ac:dyDescent="0.35">
      <c r="C51" s="74" t="e">
        <f>'HIDDEN Rent calc'!B54</f>
        <v>#N/A</v>
      </c>
      <c r="D51" s="72" t="e">
        <f>'Payment Calculation Worksheet'!C74</f>
        <v>#N/A</v>
      </c>
      <c r="E51" s="66" t="e">
        <f>MAX(C51,'HIDDEN MWh Fee Calculation'!K51)</f>
        <v>#N/A</v>
      </c>
      <c r="F51" s="66" t="str">
        <f>IF('HIDDEN MWh Fee Calculation'!N51&lt;&gt;"No Re-estimate Provided",MAX(C51,'HIDDEN MWh Fee Calculation'!N51),"No Re-estimate Provided")</f>
        <v>No Re-estimate Provided</v>
      </c>
      <c r="G51" s="66" t="e">
        <f>IF('HIDDEN MWh Fee Calculation'!L51="No Re-estimate Provided",E51,F51)</f>
        <v>#N/A</v>
      </c>
      <c r="H51" s="106"/>
      <c r="I51" s="63" t="e">
        <f>'HIDDEN MWh Fee Calculation'!Q51</f>
        <v>#N/A</v>
      </c>
      <c r="J51" s="65"/>
      <c r="K51" s="66" t="e">
        <f t="shared" si="0"/>
        <v>#N/A</v>
      </c>
      <c r="L51" s="67" t="e">
        <f t="shared" si="1"/>
        <v>#N/A</v>
      </c>
    </row>
    <row r="52" spans="3:12" x14ac:dyDescent="0.35">
      <c r="C52" s="74" t="e">
        <f>'HIDDEN Rent calc'!B55</f>
        <v>#N/A</v>
      </c>
      <c r="D52" s="72" t="e">
        <f>'Payment Calculation Worksheet'!C75</f>
        <v>#N/A</v>
      </c>
      <c r="E52" s="66" t="e">
        <f>MAX(C52,'HIDDEN MWh Fee Calculation'!K52)</f>
        <v>#N/A</v>
      </c>
      <c r="F52" s="66" t="str">
        <f>IF('HIDDEN MWh Fee Calculation'!N52&lt;&gt;"No Re-estimate Provided",MAX(C52,'HIDDEN MWh Fee Calculation'!N52),"No Re-estimate Provided")</f>
        <v>No Re-estimate Provided</v>
      </c>
      <c r="G52" s="66" t="e">
        <f>IF('HIDDEN MWh Fee Calculation'!L52="No Re-estimate Provided",E52,F52)</f>
        <v>#N/A</v>
      </c>
      <c r="H52" s="106"/>
      <c r="I52" s="63" t="e">
        <f>'HIDDEN MWh Fee Calculation'!Q52</f>
        <v>#N/A</v>
      </c>
      <c r="J52" s="65"/>
      <c r="K52" s="66" t="e">
        <f t="shared" si="0"/>
        <v>#N/A</v>
      </c>
      <c r="L52" s="67" t="e">
        <f t="shared" si="1"/>
        <v>#N/A</v>
      </c>
    </row>
    <row r="53" spans="3:12" x14ac:dyDescent="0.35">
      <c r="C53" s="74" t="e">
        <f>'HIDDEN Rent calc'!B56</f>
        <v>#N/A</v>
      </c>
      <c r="D53" s="72" t="e">
        <f>'Payment Calculation Worksheet'!C76</f>
        <v>#N/A</v>
      </c>
      <c r="E53" s="66" t="e">
        <f>MAX(C53,'HIDDEN MWh Fee Calculation'!K53)</f>
        <v>#N/A</v>
      </c>
      <c r="F53" s="66" t="str">
        <f>IF('HIDDEN MWh Fee Calculation'!N53&lt;&gt;"No Re-estimate Provided",MAX(C53,'HIDDEN MWh Fee Calculation'!N53),"No Re-estimate Provided")</f>
        <v>No Re-estimate Provided</v>
      </c>
      <c r="G53" s="66" t="e">
        <f>IF('HIDDEN MWh Fee Calculation'!L53="No Re-estimate Provided",E53,F53)</f>
        <v>#N/A</v>
      </c>
      <c r="H53" s="106"/>
      <c r="I53" s="63" t="e">
        <f>'HIDDEN MWh Fee Calculation'!Q53</f>
        <v>#N/A</v>
      </c>
      <c r="J53" s="65"/>
      <c r="K53" s="66" t="e">
        <f t="shared" si="0"/>
        <v>#N/A</v>
      </c>
      <c r="L53" s="67" t="e">
        <f t="shared" si="1"/>
        <v>#N/A</v>
      </c>
    </row>
    <row r="54" spans="3:12" x14ac:dyDescent="0.35">
      <c r="C54" s="74" t="e">
        <f>'HIDDEN Rent calc'!B57</f>
        <v>#N/A</v>
      </c>
      <c r="D54" s="72" t="e">
        <f>'Payment Calculation Worksheet'!C77</f>
        <v>#N/A</v>
      </c>
      <c r="E54" s="66" t="e">
        <f>MAX(C54,'HIDDEN MWh Fee Calculation'!K54)</f>
        <v>#N/A</v>
      </c>
      <c r="F54" s="66" t="str">
        <f>IF('HIDDEN MWh Fee Calculation'!N54&lt;&gt;"No Re-estimate Provided",MAX(C54,'HIDDEN MWh Fee Calculation'!N54),"No Re-estimate Provided")</f>
        <v>No Re-estimate Provided</v>
      </c>
      <c r="G54" s="66" t="e">
        <f>IF('HIDDEN MWh Fee Calculation'!L54="No Re-estimate Provided",E54,F54)</f>
        <v>#N/A</v>
      </c>
      <c r="H54" s="106"/>
      <c r="I54" s="63" t="e">
        <f>'HIDDEN MWh Fee Calculation'!Q54</f>
        <v>#N/A</v>
      </c>
      <c r="J54" s="65"/>
      <c r="K54" s="66" t="e">
        <f t="shared" si="0"/>
        <v>#N/A</v>
      </c>
      <c r="L54" s="67" t="e">
        <f t="shared" si="1"/>
        <v>#N/A</v>
      </c>
    </row>
    <row r="55" spans="3:12" x14ac:dyDescent="0.35">
      <c r="C55" s="74" t="e">
        <f>'HIDDEN Rent calc'!B58</f>
        <v>#N/A</v>
      </c>
      <c r="D55" s="72" t="e">
        <f>'Payment Calculation Worksheet'!C78</f>
        <v>#N/A</v>
      </c>
      <c r="E55" s="66" t="e">
        <f>MAX(C55,'HIDDEN MWh Fee Calculation'!K55)</f>
        <v>#N/A</v>
      </c>
      <c r="F55" s="66" t="str">
        <f>IF('HIDDEN MWh Fee Calculation'!N55&lt;&gt;"No Re-estimate Provided",MAX(C55,'HIDDEN MWh Fee Calculation'!N55),"No Re-estimate Provided")</f>
        <v>No Re-estimate Provided</v>
      </c>
      <c r="G55" s="66" t="e">
        <f>IF('HIDDEN MWh Fee Calculation'!L55="No Re-estimate Provided",E55,F55)</f>
        <v>#N/A</v>
      </c>
      <c r="H55" s="106"/>
      <c r="I55" s="63" t="e">
        <f>'HIDDEN MWh Fee Calculation'!Q55</f>
        <v>#N/A</v>
      </c>
      <c r="J55" s="65"/>
      <c r="K55" s="66" t="e">
        <f t="shared" si="0"/>
        <v>#N/A</v>
      </c>
      <c r="L55" s="67" t="e">
        <f t="shared" si="1"/>
        <v>#N/A</v>
      </c>
    </row>
    <row r="56" spans="3:12" x14ac:dyDescent="0.35">
      <c r="C56" s="74" t="e">
        <f>'HIDDEN Rent calc'!B59</f>
        <v>#N/A</v>
      </c>
      <c r="D56" s="72" t="e">
        <f>'Payment Calculation Worksheet'!C79</f>
        <v>#N/A</v>
      </c>
      <c r="E56" s="66" t="e">
        <f>MAX(C56,'HIDDEN MWh Fee Calculation'!K56)</f>
        <v>#N/A</v>
      </c>
      <c r="F56" s="66" t="str">
        <f>IF('HIDDEN MWh Fee Calculation'!N56&lt;&gt;"No Re-estimate Provided",MAX(C56,'HIDDEN MWh Fee Calculation'!N56),"No Re-estimate Provided")</f>
        <v>No Re-estimate Provided</v>
      </c>
      <c r="G56" s="66" t="e">
        <f>IF('HIDDEN MWh Fee Calculation'!L56="No Re-estimate Provided",E56,F56)</f>
        <v>#N/A</v>
      </c>
      <c r="H56" s="106"/>
      <c r="I56" s="63" t="e">
        <f>'HIDDEN MWh Fee Calculation'!Q56</f>
        <v>#N/A</v>
      </c>
      <c r="J56" s="65"/>
      <c r="K56" s="66" t="e">
        <f t="shared" ref="K56" si="2">MAX(I56,C56)</f>
        <v>#N/A</v>
      </c>
      <c r="L56" s="67" t="e">
        <f t="shared" ref="L56" si="3">IF(K56=G56,"no","yes")</f>
        <v>#N/A</v>
      </c>
    </row>
  </sheetData>
  <mergeCells count="1">
    <mergeCell ref="H4:L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E81B8DE81602458557DD15B43E0F43" ma:contentTypeVersion="16" ma:contentTypeDescription="Create a new document." ma:contentTypeScope="" ma:versionID="63970a09eb40aed34c1b45ac92a93fa7">
  <xsd:schema xmlns:xsd="http://www.w3.org/2001/XMLSchema" xmlns:xs="http://www.w3.org/2001/XMLSchema" xmlns:p="http://schemas.microsoft.com/office/2006/metadata/properties" xmlns:ns2="5a6e7b71-6add-43b0-b968-08860c0e1397" xmlns:ns3="776703c0-f160-4e19-a163-f7e5c99cd31e" xmlns:ns4="31062a0d-ede8-4112-b4bb-00a9c1bc8e16" targetNamespace="http://schemas.microsoft.com/office/2006/metadata/properties" ma:root="true" ma:fieldsID="a42b9ded8f53f5cce94497e6d247e5c0" ns2:_="" ns3:_="" ns4:_="">
    <xsd:import namespace="5a6e7b71-6add-43b0-b968-08860c0e1397"/>
    <xsd:import namespace="776703c0-f160-4e19-a163-f7e5c99cd31e"/>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6e7b71-6add-43b0-b968-08860c0e13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6703c0-f160-4e19-a163-f7e5c99cd31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95e2b98-2477-4f0b-8426-321e4523dacd}" ma:internalName="TaxCatchAll" ma:showField="CatchAllData" ma:web="776703c0-f160-4e19-a163-f7e5c99cd3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a6e7b71-6add-43b0-b968-08860c0e1397">
      <Terms xmlns="http://schemas.microsoft.com/office/infopath/2007/PartnerControls"/>
    </lcf76f155ced4ddcb4097134ff3c332f>
    <TaxCatchAll xmlns="31062a0d-ede8-4112-b4bb-00a9c1bc8e16" xsi:nil="true"/>
  </documentManagement>
</p:properties>
</file>

<file path=customXml/itemProps1.xml><?xml version="1.0" encoding="utf-8"?>
<ds:datastoreItem xmlns:ds="http://schemas.openxmlformats.org/officeDocument/2006/customXml" ds:itemID="{6BE68A9E-A4C4-45A6-9551-D20654CCC5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6e7b71-6add-43b0-b968-08860c0e1397"/>
    <ds:schemaRef ds:uri="776703c0-f160-4e19-a163-f7e5c99cd31e"/>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8EAB18-0912-4A57-BCA3-49693B547104}">
  <ds:schemaRefs>
    <ds:schemaRef ds:uri="http://schemas.microsoft.com/sharepoint/v3/contenttype/forms"/>
  </ds:schemaRefs>
</ds:datastoreItem>
</file>

<file path=customXml/itemProps3.xml><?xml version="1.0" encoding="utf-8"?>
<ds:datastoreItem xmlns:ds="http://schemas.openxmlformats.org/officeDocument/2006/customXml" ds:itemID="{9D1B1B36-45E0-43E0-A78C-5F8F17062F0D}">
  <ds:schemaRefs>
    <ds:schemaRef ds:uri="http://schemas.microsoft.com/office/2006/metadata/properties"/>
    <ds:schemaRef ds:uri="http://schemas.microsoft.com/office/infopath/2007/PartnerControls"/>
    <ds:schemaRef ds:uri="5a6e7b71-6add-43b0-b968-08860c0e1397"/>
    <ds:schemaRef ds:uri="31062a0d-ede8-4112-b4bb-00a9c1bc8e1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14</vt:i4>
      </vt:variant>
    </vt:vector>
  </HeadingPairs>
  <TitlesOfParts>
    <vt:vector size="20" baseType="lpstr">
      <vt:lpstr>Instructions</vt:lpstr>
      <vt:lpstr>Payment Calculation Worksheet</vt:lpstr>
      <vt:lpstr>HIDDEN BLM parameters</vt:lpstr>
      <vt:lpstr>HIDDEN Rent calc</vt:lpstr>
      <vt:lpstr>HIDDEN MWh Fee Calculation</vt:lpstr>
      <vt:lpstr>HIDDEN Bill Pay Est.Act</vt:lpstr>
      <vt:lpstr>altmwhdate</vt:lpstr>
      <vt:lpstr>altmwhrate</vt:lpstr>
      <vt:lpstr>authdate</vt:lpstr>
      <vt:lpstr>authprice</vt:lpstr>
      <vt:lpstr>authyear</vt:lpstr>
      <vt:lpstr>baseprice</vt:lpstr>
      <vt:lpstr>encumb</vt:lpstr>
      <vt:lpstr>firstprodest</vt:lpstr>
      <vt:lpstr>firstprodyr</vt:lpstr>
      <vt:lpstr>inflate</vt:lpstr>
      <vt:lpstr>Mred</vt:lpstr>
      <vt:lpstr>mwhred</vt:lpstr>
      <vt:lpstr>rentsched</vt:lpstr>
      <vt:lpstr>share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Schantz, Radford L</dc:creator>
  <cp:keywords/>
  <dc:description/>
  <cp:lastModifiedBy>Baines, Everett R</cp:lastModifiedBy>
  <cp:revision/>
  <dcterms:created xsi:type="dcterms:W3CDTF">2024-04-03T14:50:12Z</dcterms:created>
  <dcterms:modified xsi:type="dcterms:W3CDTF">2024-07-16T19:28:11Z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0x01010088E81B8DE81602458557DD15B43E0F43</vt:lpwstr>
  </property>
  <property fmtid="{D5CDD505-2E9C-101B-9397-08002B2CF9AE}" pid="3" name="MediaServiceImageTags">
    <vt:lpwstr/>
  </property>
</Properties>
</file>